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mc:AlternateContent xmlns:mc="http://schemas.openxmlformats.org/markup-compatibility/2006">
    <mc:Choice Requires="x15">
      <x15ac:absPath xmlns:x15ac="http://schemas.microsoft.com/office/spreadsheetml/2010/11/ac" url="C:\Users\KChurikova\Downloads\Versand\"/>
    </mc:Choice>
  </mc:AlternateContent>
  <xr:revisionPtr revIDLastSave="0" documentId="13_ncr:1_{AD050629-EA5F-4C8C-A733-4302F1F4E87C}" xr6:coauthVersionLast="36" xr6:coauthVersionMax="36" xr10:uidLastSave="{00000000-0000-0000-0000-000000000000}"/>
  <bookViews>
    <workbookView xWindow="0" yWindow="0" windowWidth="21585" windowHeight="7395" xr2:uid="{00000000-000D-0000-FFFF-FFFF00000000}"/>
  </bookViews>
  <sheets>
    <sheet name="Deckblatt" sheetId="1" r:id="rId1"/>
    <sheet name="FITKO Personal" sheetId="2" r:id="rId2"/>
    <sheet name="Budgetierung_2025" sheetId="3" r:id="rId3"/>
    <sheet name="Budgetentwicklung_2026-2028" sheetId="4" r:id="rId4"/>
  </sheets>
  <definedNames>
    <definedName name="_xlnm.Print_Area" localSheetId="0">Deckblatt!$A$5:$C$11</definedName>
  </definedNames>
  <calcPr calcId="191029"/>
</workbook>
</file>

<file path=xl/calcChain.xml><?xml version="1.0" encoding="utf-8"?>
<calcChain xmlns="http://schemas.openxmlformats.org/spreadsheetml/2006/main">
  <c r="I43" i="3" l="1"/>
  <c r="D43" i="3"/>
  <c r="C43" i="3" s="1"/>
  <c r="E43" i="3" s="1"/>
  <c r="F41" i="3"/>
  <c r="C41" i="3"/>
  <c r="E41" i="3" s="1"/>
  <c r="D40" i="3"/>
  <c r="F40" i="3" s="1"/>
  <c r="I39" i="3"/>
  <c r="D39" i="3" s="1"/>
  <c r="I38" i="3"/>
  <c r="H38" i="3"/>
  <c r="D38" i="3" s="1"/>
  <c r="I37" i="3"/>
  <c r="H37" i="3"/>
  <c r="D37" i="3" s="1"/>
  <c r="F34" i="3"/>
  <c r="F33" i="3"/>
  <c r="D33" i="3"/>
  <c r="C33" i="3"/>
  <c r="E33" i="3" s="1"/>
  <c r="D32" i="3"/>
  <c r="F32" i="3" s="1"/>
  <c r="I31" i="3"/>
  <c r="H31" i="3"/>
  <c r="D31" i="3" s="1"/>
  <c r="I28" i="3"/>
  <c r="D28" i="3" s="1"/>
  <c r="H27" i="3"/>
  <c r="D27" i="3"/>
  <c r="F27" i="3" s="1"/>
  <c r="C27" i="3"/>
  <c r="E27" i="3" s="1"/>
  <c r="I26" i="3"/>
  <c r="K26" i="3" s="1"/>
  <c r="H26" i="3"/>
  <c r="D26" i="3" s="1"/>
  <c r="I25" i="3"/>
  <c r="D25" i="3"/>
  <c r="F25" i="3" s="1"/>
  <c r="C25" i="3"/>
  <c r="E25" i="3" s="1"/>
  <c r="I21" i="3"/>
  <c r="D21" i="3" s="1"/>
  <c r="I20" i="3"/>
  <c r="D20" i="3"/>
  <c r="F20" i="3" s="1"/>
  <c r="I19" i="3"/>
  <c r="D19" i="3"/>
  <c r="F19" i="3" s="1"/>
  <c r="D16" i="3"/>
  <c r="F16" i="3" s="1"/>
  <c r="I15" i="3"/>
  <c r="D15" i="3" s="1"/>
  <c r="H14" i="3"/>
  <c r="D14" i="3"/>
  <c r="F14" i="3" s="1"/>
  <c r="C14" i="3"/>
  <c r="E14" i="3" s="1"/>
  <c r="I13" i="3"/>
  <c r="D13" i="3" s="1"/>
  <c r="I12" i="3"/>
  <c r="D12" i="3"/>
  <c r="F12" i="3" s="1"/>
  <c r="H11" i="3"/>
  <c r="D11" i="3"/>
  <c r="M7" i="2"/>
  <c r="L7" i="2"/>
  <c r="K7" i="2"/>
  <c r="J7" i="2"/>
  <c r="I7" i="2"/>
  <c r="H7" i="2"/>
  <c r="G7" i="2"/>
  <c r="F7" i="2"/>
  <c r="E7" i="2"/>
  <c r="D7" i="2"/>
  <c r="C7" i="2"/>
  <c r="B7" i="2"/>
  <c r="C12" i="3" l="1"/>
  <c r="E12" i="3" s="1"/>
  <c r="C16" i="3"/>
  <c r="E16" i="3" s="1"/>
  <c r="F43" i="3"/>
  <c r="C40" i="3"/>
  <c r="E40" i="3" s="1"/>
  <c r="C32" i="3"/>
  <c r="E32" i="3" s="1"/>
  <c r="C19" i="3"/>
  <c r="E19" i="3" s="1"/>
  <c r="F38" i="3"/>
  <c r="C38" i="3"/>
  <c r="E38" i="3" s="1"/>
  <c r="C31" i="3"/>
  <c r="E31" i="3" s="1"/>
  <c r="D30" i="3"/>
  <c r="F31" i="3"/>
  <c r="C21" i="3"/>
  <c r="E21" i="3" s="1"/>
  <c r="F21" i="3"/>
  <c r="C26" i="3"/>
  <c r="E26" i="3" s="1"/>
  <c r="F26" i="3"/>
  <c r="D29" i="3"/>
  <c r="D24" i="3" s="1"/>
  <c r="C37" i="3"/>
  <c r="E37" i="3" s="1"/>
  <c r="D36" i="3"/>
  <c r="F37" i="3"/>
  <c r="C28" i="3"/>
  <c r="E28" i="3" s="1"/>
  <c r="F28" i="3"/>
  <c r="C39" i="3"/>
  <c r="E39" i="3" s="1"/>
  <c r="F39" i="3"/>
  <c r="F13" i="3"/>
  <c r="C13" i="3"/>
  <c r="E13" i="3" s="1"/>
  <c r="F15" i="3"/>
  <c r="C15" i="3"/>
  <c r="E15" i="3" s="1"/>
  <c r="D17" i="3"/>
  <c r="D10" i="3" s="1"/>
  <c r="F11" i="3"/>
  <c r="D42" i="3"/>
  <c r="D22" i="3"/>
  <c r="C11" i="3"/>
  <c r="E11" i="3" s="1"/>
  <c r="C20" i="3"/>
  <c r="E20" i="3" s="1"/>
  <c r="F10" i="3" l="1"/>
  <c r="C10" i="3"/>
  <c r="E10" i="3" s="1"/>
  <c r="F29" i="3"/>
  <c r="C29" i="3"/>
  <c r="E29" i="3" s="1"/>
  <c r="F30" i="3"/>
  <c r="C30" i="3"/>
  <c r="E30" i="3" s="1"/>
  <c r="D23" i="3"/>
  <c r="F24" i="3"/>
  <c r="C24" i="3"/>
  <c r="E24" i="3" s="1"/>
  <c r="F22" i="3"/>
  <c r="C22" i="3"/>
  <c r="E22" i="3" s="1"/>
  <c r="F17" i="3"/>
  <c r="C17" i="3"/>
  <c r="E17" i="3" s="1"/>
  <c r="D18" i="3"/>
  <c r="F42" i="3"/>
  <c r="C42" i="3"/>
  <c r="E42" i="3" s="1"/>
  <c r="F36" i="3"/>
  <c r="C36" i="3"/>
  <c r="E36" i="3" s="1"/>
  <c r="D35" i="3"/>
  <c r="F23" i="3" l="1"/>
  <c r="C23" i="3"/>
  <c r="E23" i="3" s="1"/>
  <c r="F35" i="3"/>
  <c r="C35" i="3"/>
  <c r="E35" i="3" s="1"/>
  <c r="C18" i="3"/>
  <c r="E18" i="3" s="1"/>
  <c r="F18" i="3"/>
  <c r="D9" i="3"/>
  <c r="F9" i="3" l="1"/>
  <c r="D8" i="3"/>
  <c r="C9" i="3"/>
  <c r="E9" i="3" s="1"/>
  <c r="F8" i="3" l="1"/>
  <c r="C8" i="3"/>
  <c r="E8" i="3" s="1"/>
  <c r="D4" i="3"/>
  <c r="F4" i="3" l="1"/>
  <c r="C4" i="3"/>
  <c r="B4" i="4" l="1"/>
  <c r="B5" i="4" s="1"/>
  <c r="B6" i="4" s="1"/>
  <c r="E4" i="3"/>
</calcChain>
</file>

<file path=xl/sharedStrings.xml><?xml version="1.0" encoding="utf-8"?>
<sst xmlns="http://schemas.openxmlformats.org/spreadsheetml/2006/main" count="173" uniqueCount="126">
  <si>
    <t>Hintergrund</t>
  </si>
  <si>
    <t xml:space="preserve">Ziel des Umsetzungsprojektes Deutsche Verwaltungscloud (DVC), welches in 2023 startete, ist die Definition und der Aufbau eines schrittweise wachsenden Portfolios von Cloud-Diensten der öffentlichen Hand. Das Umsetzungsprojekt DVC zahlt damit auf die Ziele der Strategie zur Stärkung (DSV) der digitalen Souveränität für die IT der öffentlichen Verwaltung ein.
Mit der DVC möchte der IT-Planungsrat eine zentrale Plattform für Cloud-Anwendungen der Verwaltung schaffen. Sie umfasst alle Cloud-Service-Angebote, die von den öffentlichen IT-Dienstleistern und perspektivisch auch verwaltungsexternen Anbietern nach DVC-Konformitätsstandards über das Cloud-Service-Portal allen Verwaltungen und ihren IT-Dienstleistern in Bund, Ländern und Kommunen angeboten werden. Die DVC liefert zu dem Ziel der DVS - einen souveränen, schnellen und ebenenübergreifenden Einsatz von Cloud-Services zu ermöglichen - einen wertvollen Beitrag:
• Digitale Souveränität stärken: 
   Die DVC realisiert einen selbstbestimmten Weg zu Cloud-Services für die Verwaltungen, indem Wechselmöglichkeiten geschaffen, die eigene Gestaltungsfähigkeit gefördert und der Einfluss auf IT-Anbieter gefestigt wird.
• Leistungsfähigkeit der Verwaltungen erhöhen: 
   Durch den schnellen und einfachen Weg zu Cloud-Services wird die Effizienz und Effektivität bei Entwicklung, Inbetriebnahme und Betrieb von Softwarelösungen für die  Öffentliche Verwaltung gesteigert und die
   Informationssicherheit übergreifend gestärkt.
• Föderale IT-Zusammenarbeit verbessern: 
   Mit der DVC wird ein föderales Cloud-Ökosystem geschaffen, indem alle Cloud-Angebote der öffentlichen IT-Dienstleister und perspektivisch auch verwaltungsexterner Anbieter nach  einheitlichen DVC-Konformitätsstandards
   entwickelt, angeboten und von allen Verwaltungen und ihren öffentlichen IT-Dienstleistern genutzt werden können. 
Die FITKO (Föderale IT-Kooperation) und govdigital setzen die DVC als Projekt des deutschen IT-Planungsrates im Rahmen von vier Teilprojekte um:
• Teilprojekt 1 "Portfolio" -  Aufbau eines belastbaren Portfolios
• Teilprojekt 2 "Weiterentwicklung" - Technische und konzeptionielle Weiterentwicklung des CSP und zugehöriger Systeme 
• Teilprojekt 3 "Multicloud-Plattformen" - Koordination von Cloud-Lösungen und Erfahrungsaustausch
• Teilprojekt 4 "Aufbau Koordinierungsstelle" - Aufbau der DVC-Koordinierungsstelle
Im Zuge des Umsetzungsprojektes ist eine nachvollziehbare und nachhaltige Budgetierung bzw. Haushaltsplanung für die Übernahme der DVC als Produkt ab 2025 gefordert. In diesem Rahmen wurde ein Wirtschaftsplan für den Zeitraum 2025 - 2028 einschließlich einer detaillierten Finanzplanung für 2025 erstellt.
</t>
  </si>
  <si>
    <t>Beschreibung des Dokuments</t>
  </si>
  <si>
    <t>Tabellenblätter:</t>
  </si>
  <si>
    <t>Erläuterung</t>
  </si>
  <si>
    <t>FITKO Personal</t>
  </si>
  <si>
    <t>In diesem Tabellenblatt ist der FITKO Personalplan dargestellt. 
Dieser zeigt die geplante interne Besetzung der Positionen der Koordinierungsstelle im Vergleich zum aktuellen Stand auf und hebt dadurch den Personalbedarf hervor.</t>
  </si>
  <si>
    <t>Budgetierung 2025</t>
  </si>
  <si>
    <r>
      <t xml:space="preserve">In diesem Tabellenblatt sind die Tätigkeiten für den Basisbetrieb und die Weiterentwicklung des DVC-Ökosystems aufgeführt. 
Diese Aktivitäten und die damit verbundenen Kosten bestimmen das geplante Budget. Die Aktivitäten sind thematisch gruppiert und in einer Gesamtsumme dargestellt. Sämtliche finanziellen Angaben sind hier zu dokumentieren.
</t>
    </r>
    <r>
      <rPr>
        <sz val="11"/>
        <color theme="4"/>
        <rFont val="Arial"/>
      </rPr>
      <t>Derzeit ist vorgesehen, dass das Budget für das erste Quartal 2025, das 25% entspricht, durch das Umsetzungsprojekt gedeckt wird. Aus diesem Grund wurde eine zusätzliche Spalte eingefügt, um zu verdeutlichen, dass bei dieser Option nur 75% des Budgets für 2025 benötigt werden, während die restlichen 25% des Budgets durch das Projekt gedeckt werden.</t>
    </r>
  </si>
  <si>
    <t>Budgetentwicklung 2026-2028</t>
  </si>
  <si>
    <t>In diesem Tabellenblatt wird eine indikative Budgetentwicklung für 2026-2028 auf Basis von 2025 dargestellt. Anmerkend ist zu erwarten, dass sich mit dem Marktplatz der Zukunft Potenziale zur Konsolidierung ergeben werden.</t>
  </si>
  <si>
    <t>Personalplan FITKO</t>
  </si>
  <si>
    <t>Anzahl MA</t>
  </si>
  <si>
    <t>Anzahl VZÄ</t>
  </si>
  <si>
    <t>FITKO Personal geplant</t>
  </si>
  <si>
    <t>FITKO Personal besetzt</t>
  </si>
  <si>
    <t>Bedarf intern</t>
  </si>
  <si>
    <t>Tabelle gem. Ausgabenplan Logik umkehren</t>
  </si>
  <si>
    <t>Formeln hinterlegen z.B. VZÄ</t>
  </si>
  <si>
    <t>Veränderungsgrund - Spalte einfügen</t>
  </si>
  <si>
    <t>Detaillierte Finanzplanung 2025</t>
  </si>
  <si>
    <t>Ausgabenkennung</t>
  </si>
  <si>
    <t>Ausgabenart</t>
  </si>
  <si>
    <t>Plan-Wert
Gesamt 
(Brutto)</t>
  </si>
  <si>
    <r>
      <rPr>
        <b/>
        <sz val="10"/>
        <color theme="0"/>
        <rFont val="Arial"/>
      </rPr>
      <t>Plan-Wert</t>
    </r>
    <r>
      <rPr>
        <sz val="10"/>
        <color theme="0"/>
        <rFont val="Arial"/>
      </rPr>
      <t xml:space="preserve">
</t>
    </r>
    <r>
      <rPr>
        <b/>
        <sz val="10"/>
        <color theme="0"/>
        <rFont val="Arial"/>
      </rPr>
      <t>Gesamt
(Netto)</t>
    </r>
  </si>
  <si>
    <t>Plan-Wert 
75% von Gesamt (Brutto)</t>
  </si>
  <si>
    <t>Plan-Wert 75% von Gesamt
 (Netto)</t>
  </si>
  <si>
    <t>Kostenart</t>
  </si>
  <si>
    <t>Planungsgrundlagen</t>
  </si>
  <si>
    <t>Ausgaben-Kennung</t>
  </si>
  <si>
    <t>Kostenfaktor, Netto
(z.B. Stunden-, Tagessatz, Pauschale)</t>
  </si>
  <si>
    <t>Anzahl
(z.B. Stunden, Tage, Monate)</t>
  </si>
  <si>
    <t>Einheit</t>
  </si>
  <si>
    <t>SA_1</t>
  </si>
  <si>
    <t>Betriebsausgaben extern</t>
  </si>
  <si>
    <t>1.1</t>
  </si>
  <si>
    <t>1.2</t>
  </si>
  <si>
    <t>SA_2</t>
  </si>
  <si>
    <r>
      <t>Betriebsaus</t>
    </r>
    <r>
      <rPr>
        <b/>
        <sz val="10"/>
        <rFont val="Arial"/>
      </rPr>
      <t>gaben intern -  Betrieb</t>
    </r>
  </si>
  <si>
    <t>2.1</t>
  </si>
  <si>
    <t>Technischer Betrieb</t>
  </si>
  <si>
    <t>2.1.1</t>
  </si>
  <si>
    <t>Technischer Betrieb: Platform, IAM, Umsysteme</t>
  </si>
  <si>
    <t>2.1.1.1</t>
  </si>
  <si>
    <r>
      <rPr>
        <b/>
        <sz val="10"/>
        <rFont val="Arial"/>
      </rPr>
      <t xml:space="preserve">IT Betrieb: 12 Monate Hosting CSP (alle Komponenten), IAM und ggf. erforderliche Umsysteme </t>
    </r>
    <r>
      <rPr>
        <sz val="10"/>
        <rFont val="Arial"/>
      </rPr>
      <t xml:space="preserve">in einer 4-System-Landschaft (Integration, User Acceptance Test (UAT), Präproduktion, Produktion), Technischer Support 8x5 (Backup, Monitoring, Wiederanlauf nach Störungen etc.), Erstellung SLA-Reports (monatlich). </t>
    </r>
  </si>
  <si>
    <t>Dienstleisterpauschale</t>
  </si>
  <si>
    <t>Monate</t>
  </si>
  <si>
    <t>2.1.1.2</t>
  </si>
  <si>
    <r>
      <rPr>
        <b/>
        <sz val="10"/>
        <rFont val="Arial"/>
      </rPr>
      <t>IT Betriebssteuerung:</t>
    </r>
    <r>
      <rPr>
        <sz val="10"/>
        <rFont val="Arial"/>
      </rPr>
      <t xml:space="preserve"> Steuerung und Überwachung der Betriebsdienstleister, SLA-Controlling, Eskalation bei Störungen, Berichtswesen</t>
    </r>
  </si>
  <si>
    <t>Personal</t>
  </si>
  <si>
    <t>Std</t>
  </si>
  <si>
    <t>2.1.1.3</t>
  </si>
  <si>
    <r>
      <rPr>
        <b/>
        <sz val="10"/>
        <rFont val="Arial"/>
      </rPr>
      <t>IT Servicest</t>
    </r>
    <r>
      <rPr>
        <b/>
        <sz val="10"/>
        <rFont val="Arial"/>
      </rPr>
      <t xml:space="preserve">euerung: </t>
    </r>
    <r>
      <rPr>
        <sz val="10"/>
        <rFont val="Arial"/>
      </rPr>
      <t>Steuerung und Überwachung des Servicedienstleisters, SLA-Controlling, Eskalationen, Berichtswesen
Supportprozesse, die nicht vom User Help Desk übernommen werden können und noch nicht automatisiert sind: z.B. Rechnungs- und Mahnwesen bei</t>
    </r>
    <r>
      <rPr>
        <sz val="10"/>
        <rFont val="Arial"/>
      </rPr>
      <t xml:space="preserve"> Umklappbestellungen</t>
    </r>
  </si>
  <si>
    <t>2.1.1.4</t>
  </si>
  <si>
    <r>
      <rPr>
        <b/>
        <sz val="10"/>
        <rFont val="Arial"/>
      </rPr>
      <t xml:space="preserve">IT Service Management: </t>
    </r>
    <r>
      <rPr>
        <sz val="10"/>
        <rFont val="Arial"/>
      </rPr>
      <t>User Help Desk / Telefonsupport (min. 8x5), Incident Management, Ticketanlage, Ticketbearbeitung, Betrieb und Pflege Ticketsystem, Prüfung und ggf. Weiterleitung von Registrierungsanfragen, Anlage von Accounts Rollen &amp; Rechten, SLA-Reporting</t>
    </r>
  </si>
  <si>
    <t>2.1.1.5</t>
  </si>
  <si>
    <r>
      <rPr>
        <b/>
        <sz val="10"/>
        <rFont val="Arial"/>
      </rPr>
      <t xml:space="preserve">Informationssicherheit &amp; Datenschutz: </t>
    </r>
    <r>
      <rPr>
        <sz val="10"/>
        <rFont val="Arial"/>
      </rPr>
      <t xml:space="preserve">
- Einsatz eines Sicherheitsbeauftragten (CISO) für das </t>
    </r>
    <r>
      <rPr>
        <sz val="10"/>
        <rFont val="Arial"/>
      </rPr>
      <t>Betrieb.</t>
    </r>
    <r>
      <rPr>
        <sz val="10"/>
        <rFont val="Arial"/>
      </rPr>
      <t xml:space="preserve"> Aufgaben: Aktualisierung Sicherheitskonzept, Definition von IT-Sicherheitsanforderungen für die Weiterentwicklung, Abstimmung mit CISO der Organisationen (FITKO, govdigital, Betriebsdienstleister), Kontrolle der Sicherheitsmaßnahmen, Reaktion bei Sicherheitsvorfällen, Planung und Steuerung von Sicherheitstests, Berichterstattung etc.
- Einsatz eines Datenschutzbeauftragten. Aufgaben: Kontrolle der Einhaltung von Datenschutzvorschriften, Abstimmung AVV mit Betriebsdienstleistern, Überprüfung der Technisch Organistorischen Maßnahmen (TOM),  Ansprechpartner und Klärungsinstanz bei Anfragen zum Datenschutz, Reaktion bei Datenschutzvorfällen (Datendiebstahl, Datenverlust etc.), Definition von Datenschutzanforderungen für die Weiterentwicklung, Berichtswesen etc.</t>
    </r>
  </si>
  <si>
    <t>2.1.1.6</t>
  </si>
  <si>
    <r>
      <rPr>
        <b/>
        <sz val="10"/>
        <rFont val="Arial"/>
      </rPr>
      <t xml:space="preserve">Tools (Lizenzen) </t>
    </r>
    <r>
      <rPr>
        <sz val="10"/>
        <rFont val="Arial"/>
      </rPr>
      <t>für Shopware, Kollaborationstools (u.a. Betriebskosten Easy Redmine, XWiki, RocketChat, MS-Outlook), Entwicklungs- und Modellierungswerkzeuge</t>
    </r>
  </si>
  <si>
    <t>Lizenzkosten pro Jahr</t>
  </si>
  <si>
    <t>2.1.1.7</t>
  </si>
  <si>
    <r>
      <rPr>
        <b/>
        <sz val="10"/>
        <rFont val="Arial"/>
      </rPr>
      <t xml:space="preserve">Risikopuffer </t>
    </r>
    <r>
      <rPr>
        <sz val="10"/>
        <rFont val="Arial"/>
      </rPr>
      <t>(ggf. Preisanpassungen)</t>
    </r>
  </si>
  <si>
    <t>Pauschal (ca. 5%)</t>
  </si>
  <si>
    <t>2.1.2</t>
  </si>
  <si>
    <t xml:space="preserve">Technischer Betrieb: Basis-Entwicklung </t>
  </si>
  <si>
    <t>2.1.2.1</t>
  </si>
  <si>
    <r>
      <rPr>
        <b/>
        <sz val="10"/>
        <color theme="1"/>
        <rFont val="Arial"/>
      </rPr>
      <t>Bug-Fixing (v.a. in der Eigenentwicklung)</t>
    </r>
    <r>
      <rPr>
        <sz val="10"/>
        <color theme="1"/>
        <rFont val="Arial"/>
      </rPr>
      <t>: Analyse von Fehlermeldungen, Behebung von Fehlern, Einspielen von Patches, inkl. Build/Deployment, Dokumentation im Ticketsystem</t>
    </r>
  </si>
  <si>
    <t>2.1.2.2</t>
  </si>
  <si>
    <r>
      <rPr>
        <b/>
        <sz val="10"/>
        <rFont val="Arial"/>
      </rPr>
      <t>Software Updates</t>
    </r>
    <r>
      <rPr>
        <sz val="10"/>
        <rFont val="Arial"/>
      </rPr>
      <t>: erforderliche (z.B. aus Gründen der IT-Sicherheit) Updates der verbauten Software-Komponenten (Shop, PHP, PIM, API-Gateway, Bibliotheken/Frameworks etc.) inkl. ggf. notwendiger Anpassungen der Individualentwicklungen, inkl. Test, Build/Deployment und Dokumentation</t>
    </r>
  </si>
  <si>
    <t>2.1.2.3</t>
  </si>
  <si>
    <r>
      <rPr>
        <b/>
        <sz val="10"/>
        <rFont val="Arial"/>
      </rPr>
      <t>Notwendige Weiterentwicklungen</t>
    </r>
    <r>
      <rPr>
        <sz val="10"/>
        <rFont val="Arial"/>
      </rPr>
      <t xml:space="preserve"> zur Umsetzung von Sicherheits- und Datenschutzanforderungen, gesetzliche Änderungen Barrierefreiheit, Optimierung Performance und Usability, Abbau technischer Schulden etc.</t>
    </r>
  </si>
  <si>
    <t>2.1.2.4</t>
  </si>
  <si>
    <t>2.2.</t>
  </si>
  <si>
    <t>Fachlicher Betrieb</t>
  </si>
  <si>
    <t>2.2.1</t>
  </si>
  <si>
    <t>Fachlicher Betrieb: Fachliche Expertise und Begleitung</t>
  </si>
  <si>
    <t>2.2.1.1</t>
  </si>
  <si>
    <r>
      <rPr>
        <b/>
        <sz val="10"/>
        <rFont val="Arial"/>
      </rPr>
      <t>Portfoliomanagement und Begleitung von Kunden/Anbietern</t>
    </r>
    <r>
      <rPr>
        <sz val="10"/>
        <rFont val="Arial"/>
      </rPr>
      <t xml:space="preserve">
'</t>
    </r>
    <r>
      <rPr>
        <b/>
        <sz val="10"/>
        <rFont val="Arial"/>
      </rPr>
      <t>Portfoliomanagement &amp; Marktscreening (1,5 VZÄ)</t>
    </r>
    <r>
      <rPr>
        <sz val="10"/>
        <rFont val="Arial"/>
      </rPr>
      <t xml:space="preserve">
- Pflege des Portfolios
- Marktbeobachtung (Ansätze anderer europäischer Länder, Aktivitäten anderen öffentlicher Stellen (Justizcloud, GovTech Campus, …), Public und Sovereign Cloud Anbieter, Fachverfahrensanbieter)
- Mitwirkung User-Group, Veranstaltungen (Show &amp; Tell etc.)
- Analyse von Umfragen und Studien (z.B. Wegweiser)</t>
    </r>
    <r>
      <rPr>
        <sz val="10"/>
        <rFont val="Arial"/>
      </rPr>
      <t xml:space="preserve">
</t>
    </r>
    <r>
      <rPr>
        <b/>
        <sz val="10"/>
        <rFont val="Arial"/>
      </rPr>
      <t xml:space="preserve">Beratung und Begleitung von Kunden/Anbietern </t>
    </r>
    <r>
      <rPr>
        <sz val="10"/>
        <rFont val="Arial"/>
      </rPr>
      <t xml:space="preserve">(Lotsen)  </t>
    </r>
    <r>
      <rPr>
        <b/>
        <sz val="10"/>
        <rFont val="Arial"/>
      </rPr>
      <t>(4,25 VZÄ)</t>
    </r>
    <r>
      <rPr>
        <sz val="10"/>
        <rFont val="Arial"/>
      </rPr>
      <t xml:space="preserve">
- Koordination, Beratung und Begleitung von Anbietern zur Ertüchtigung und Aufnahme von Services ins CSP (Anbindung Schnittstellen, Produktinformationen, Preismodell, Reifegradprüfung etc.)
- Beratung von Kunden bei Auswahl und Nutzung der angebotenen Services
- Beratung von Kunden und Anbietern bei der Anbindung ans IAM
- Weiterentwicklung des Reifegradmodells
- Prüfung von Registrierungsanfragen (Organisationen, Personen)
- Mitwirkung User-Group, Veranstaltungen (Show &amp; Tell etc.)</t>
    </r>
  </si>
  <si>
    <t>152,5 Portfolio
164,50 Vertrieb</t>
  </si>
  <si>
    <t>2.2.1.2</t>
  </si>
  <si>
    <r>
      <rPr>
        <b/>
        <sz val="10"/>
        <rFont val="Arial"/>
      </rPr>
      <t>Juristische Tätigkeiten:</t>
    </r>
    <r>
      <rPr>
        <sz val="10"/>
        <rFont val="Arial"/>
      </rPr>
      <t xml:space="preserve">
- Weiterentwicklung der AGB
- Abstimmung mit Juristen der FITKO
- Verhandlungen und Abstimmungen mit Juristen der Anbieter- und Kundenorganisationen bei Rechtsfragen
- Abstimmung mit UAG Beschaffung
- Prüfung neuer gesetzlicher Vorgaben (Auswirkungen auf das Projekt / die DVC)
- QS von rechtsrelevanten Dokumenten (z.B. Reifegradmodell, AVV, ...)
-  Abstimmungen mit Stakeholdern und Marktteilnehmern hinsichtlich der Integration verwaltungsexterner Serviceangebote</t>
    </r>
  </si>
  <si>
    <t>2.2.1.3</t>
  </si>
  <si>
    <r>
      <rPr>
        <b/>
        <sz val="10"/>
        <rFont val="Arial"/>
      </rPr>
      <t>Informationsmaterialien, Schulung &amp; Kommunikation:</t>
    </r>
    <r>
      <rPr>
        <sz val="10"/>
        <rFont val="Arial"/>
      </rPr>
      <t xml:space="preserve">
- Neu- und Weiterentwicklung von Informationsmaterialien (Erklärvideos, Schritt für Schritt Anleitungen)
- Durchführung von Kommunikationsmaßnahmen (Social Media, Fachbeiträge, Fachvorträge, Messeauftritte, govdigital Mitglieder-Veranstaltungen/Hausmessen) in Abstimmung mit FITKO
- Bei Bedarf Fortschreibung Kommunikationskonzept
- Fortschreibung Schulungkonzept und Schulungsunterlagen; Durchführung von Schulungen (virtuell und Vor Ort)
</t>
    </r>
    <r>
      <rPr>
        <b/>
        <sz val="10"/>
        <rFont val="Arial"/>
      </rPr>
      <t xml:space="preserve">
Öffentlichkeitsarbeit:
</t>
    </r>
    <r>
      <rPr>
        <sz val="10"/>
        <rFont val="Arial"/>
      </rPr>
      <t>- Nutzendenforschung: Je eine qualitative und eine quantitative Untersuchung pro Jahr
- Werbe- und Kommunikationsmaßnahmen durch externe Agenturen sowie weitere ÖÄ-Ausgaben (Veranstaltungsausgaben, Materialien etc.)</t>
    </r>
  </si>
  <si>
    <t>Personal &amp; Diensteistung</t>
  </si>
  <si>
    <t>2.2.1.4</t>
  </si>
  <si>
    <r>
      <rPr>
        <b/>
        <sz val="10"/>
        <rFont val="Arial"/>
      </rPr>
      <t>Zuarbeiten für die Koordinierungsstelle:</t>
    </r>
    <r>
      <rPr>
        <sz val="10"/>
        <rFont val="Arial"/>
      </rPr>
      <t xml:space="preserve">
Inhaltliche Mitwirkung an Gremien und Architektur-Artefakten </t>
    </r>
  </si>
  <si>
    <t>2.2.1.5</t>
  </si>
  <si>
    <t>2.2.3</t>
  </si>
  <si>
    <t>Fachlicher Betrieb: Technische Expertise</t>
  </si>
  <si>
    <t>2.2.3.1</t>
  </si>
  <si>
    <t>Tage</t>
  </si>
  <si>
    <t>2.3</t>
  </si>
  <si>
    <t>Gesamtbetriebssteuerung, Controlling, Stakeholdermanagement für technischen &amp; fachlichen Betrieb</t>
  </si>
  <si>
    <t>2.3.1</t>
  </si>
  <si>
    <t>SA_3</t>
  </si>
  <si>
    <t>Weiterentwicklung / Projekte</t>
  </si>
  <si>
    <t>3.1</t>
  </si>
  <si>
    <t>Weiterentwicklung CSP-Ökosystem</t>
  </si>
  <si>
    <t>3.1.1</t>
  </si>
  <si>
    <r>
      <rPr>
        <b/>
        <sz val="10"/>
        <rFont val="Arial"/>
      </rPr>
      <t xml:space="preserve">Weiterentwicklung des CSP: </t>
    </r>
    <r>
      <rPr>
        <sz val="10"/>
        <rFont val="Arial"/>
      </rPr>
      <t>Funktionale Erweiterungen, verbliebene Backlog-Anforderungen, neue funktionale und nicht funktionale Anforderungen aus User Group und Kundenbeirat (z.B. Kunden- und Anbieter Dashboards, Analytics, Self Service Einstellung von Service-Offerings durch Anbieter, Schnittstellen zu Public Cloud Self-Service-Portalen, GUI für Ticketerstellung im CSP, Integration PIM, CMS, CRM und andere Komponenten, Ticket-Weiterleitungen, Cloud Service Monitoring, Katalog-Schnittstelle, Ausbau der Prozessunterstützung ...). 
Beinhaltet ein komplettes Entwicklungsteam mit Anforderungsmanagement, Entwicklung, Architektur, Test, UX/UI).</t>
    </r>
  </si>
  <si>
    <t>Personal (oder Festpreis)</t>
  </si>
  <si>
    <t>3.1.2</t>
  </si>
  <si>
    <r>
      <rPr>
        <b/>
        <sz val="10"/>
        <rFont val="Arial"/>
      </rPr>
      <t>Weiterentwicklung IAM:</t>
    </r>
    <r>
      <rPr>
        <sz val="10"/>
        <rFont val="Arial"/>
      </rPr>
      <t xml:space="preserve"> Funktionale Erweiterungen, verbliebene Backlog-Anforderungen, neue funktionale und nicht funktionale Anforderungen aus User Group und Kundenbeirat</t>
    </r>
  </si>
  <si>
    <t>3.1.3</t>
  </si>
  <si>
    <r>
      <rPr>
        <b/>
        <sz val="10"/>
        <rFont val="Arial"/>
      </rPr>
      <t>Weiterentwicklung Umsysteme:</t>
    </r>
    <r>
      <rPr>
        <sz val="10"/>
        <rFont val="Arial"/>
      </rPr>
      <t xml:space="preserve"> Funktionale Erweiterungen, verbliebene Backlog-Anforderungen, neue funktionale und nicht funktionale Anforderungen aus User Group und Kundenbeirat (z.B. Prozessautomatisierung Billing-System, X-Rechnung, …)</t>
    </r>
  </si>
  <si>
    <t>3.1.4</t>
  </si>
  <si>
    <t>Anteil</t>
  </si>
  <si>
    <t>3.1.5</t>
  </si>
  <si>
    <r>
      <rPr>
        <b/>
        <sz val="10"/>
        <rFont val="Arial"/>
      </rPr>
      <t>Risikopuffer</t>
    </r>
    <r>
      <rPr>
        <sz val="10"/>
        <rFont val="Arial"/>
      </rPr>
      <t xml:space="preserve"> (ggf. Preisanpassungen)</t>
    </r>
  </si>
  <si>
    <t>3.2</t>
  </si>
  <si>
    <t>Steuerung der Weiterentwicklung</t>
  </si>
  <si>
    <t>3.2.1</t>
  </si>
  <si>
    <r>
      <rPr>
        <b/>
        <sz val="10"/>
        <rFont val="Arial"/>
      </rPr>
      <t>Steuerung der Weiterentwicklung der DVC</t>
    </r>
    <r>
      <rPr>
        <sz val="10"/>
        <rFont val="Arial"/>
      </rPr>
      <t xml:space="preserve">
Bei einer umfangreichen Weiterentwicklung des CSP-Ökosystems (vgl. 3.1) muss der CSP-Betreiber in größerem Umfang gesteuern werden, als für den Regelbetrieb in der Aufstellung der KS berücksichtigt ist. Daher wird hierfür eine externe Projektleitung (1 VZÄ) sowie ein PMO (1 VZÄ) und eine Unterstützung (0,5 VZÄ) zu Grunde gelegt.</t>
    </r>
  </si>
  <si>
    <t>SA_4</t>
  </si>
  <si>
    <t>Investitionen</t>
  </si>
  <si>
    <t>4.1</t>
  </si>
  <si>
    <t>Finanzplanung / Eckwerte 2026 - 2028</t>
  </si>
  <si>
    <t>Jahr</t>
  </si>
  <si>
    <t>Plan-Wert
(BRUTTO)</t>
  </si>
  <si>
    <r>
      <rPr>
        <b/>
        <sz val="10"/>
        <rFont val="Arial"/>
      </rPr>
      <t xml:space="preserve">Technische Experten </t>
    </r>
    <r>
      <rPr>
        <sz val="10"/>
        <rFont val="Arial"/>
        <family val="2"/>
      </rPr>
      <t>(2</t>
    </r>
    <r>
      <rPr>
        <sz val="10"/>
        <rFont val="Arial"/>
      </rPr>
      <t xml:space="preserve"> VZÄ) zur Wahrnehmung der Aufgaben im Bereich Autorisierung gemäß IT-PLR Beschluss 2023/18.
Eine Besetzung als interne Rolle wird angestrebt, wenn die Koordinierungsstelle ein Jahr besetzt war und ein Resümee gezogen werden kann. Die Aufgaben der technischen Experten umfassen u.a. die Weiterentwicklung des Rahmenwerks, Leisten Fachexpertise im Bereich Cloud und Informationssicherheit für die Koordinierungsstelle DVC und der DVC-Autorisierung, die Autorisierung von Cloud-Service Angeboten, die Zulassung von Cloud-Standorten, der Koordination des externen Auditors und die Überprüfung der Reifegradangaben der Anbieter.</t>
    </r>
  </si>
  <si>
    <r>
      <rPr>
        <b/>
        <sz val="10"/>
        <rFont val="Arial"/>
        <family val="2"/>
      </rPr>
      <t>Anteilig</t>
    </r>
    <r>
      <rPr>
        <sz val="10"/>
        <rFont val="Arial"/>
        <family val="2"/>
      </rPr>
      <t xml:space="preserve"> Gesamtbetriebssteuerung, Controlling, Stakeholdermanagement</t>
    </r>
  </si>
  <si>
    <t>VZÄ</t>
  </si>
  <si>
    <r>
      <rPr>
        <b/>
        <sz val="11"/>
        <color theme="1"/>
        <rFont val="Arial"/>
      </rPr>
      <t xml:space="preserve">Inhalt
</t>
    </r>
    <r>
      <rPr>
        <sz val="11"/>
        <color theme="1"/>
        <rFont val="Arial"/>
      </rPr>
      <t xml:space="preserve">Diese Dokument stellt die detaillierte Finanzplanung für den Betrieb und die Weiterenwicklung des DVC-Ökosystems nach Beendigung des Umsetzungsprojektes für 2025 dar und beinhaltet ebenso die dazugehörige interne FITKO Personalplanung sowie eine indikative Budgetentwicklung für die Jahre 2026-2028
</t>
    </r>
    <r>
      <rPr>
        <b/>
        <sz val="11"/>
        <color theme="1"/>
        <rFont val="Arial"/>
      </rPr>
      <t>Grundlage des Dokuments</t>
    </r>
    <r>
      <rPr>
        <sz val="11"/>
        <color theme="1"/>
        <rFont val="Arial"/>
      </rPr>
      <t xml:space="preserve"> 
Grundlage des vorliegendes Dokuments ist der IT-PLR Beschluss 2024/22, welcher den Bedarf für eine nachvollziehbare und nachhaltige Budgetierung bzw. Haushaltsplanung für die Übernahme der DVC als Produkt ab 2025 festlegt.
</t>
    </r>
    <r>
      <rPr>
        <b/>
        <sz val="11"/>
        <color theme="1"/>
        <rFont val="Arial"/>
      </rPr>
      <t xml:space="preserve">Das Produkt DVC 
</t>
    </r>
    <r>
      <rPr>
        <sz val="11"/>
        <color theme="1"/>
        <rFont val="Arial"/>
      </rPr>
      <t xml:space="preserve">Die DVC besteht aus zwei wesentliche Komponenten: die DVC Koordinierungsstelle und das Cloud-Service-Portal (CSP)-Ökosystem.
Dessen </t>
    </r>
    <r>
      <rPr>
        <b/>
        <sz val="11"/>
        <color theme="1"/>
        <rFont val="Arial"/>
      </rPr>
      <t>Betrieb</t>
    </r>
    <r>
      <rPr>
        <sz val="11"/>
        <color theme="1"/>
        <rFont val="Arial"/>
      </rPr>
      <t xml:space="preserve"> umfasst technische und fachliche Aspekte:
- Der technische Betrieb deckt sowohl die Basisentwicklung mit Wartung und notwendiger Weiterentwicklung als auch den Betrieb der Plattform und deren Umsysteme inklusive technischer Steuerung;
- Der fachliche Betrieb umfasst sowohl die Unterstützung und Beratung von Anbietern und Kunden als auch die technische Expertise für Autorisierung;
- Die Steuerung des technischen und fachlichen Betriebs.
Die </t>
    </r>
    <r>
      <rPr>
        <b/>
        <sz val="11"/>
        <color theme="1"/>
        <rFont val="Arial"/>
      </rPr>
      <t>Weiterentwicklung</t>
    </r>
    <r>
      <rPr>
        <sz val="11"/>
        <color theme="1"/>
        <rFont val="Arial"/>
      </rPr>
      <t xml:space="preserve"> des CSP-Ökosystems umfasst Erweiterungen und neue Funktionen im Bereich Cloud-Service-Portal, Umsysteme und Identity &amp; Access Management, inklusive der Steuerung der Vorhaben.</t>
    </r>
  </si>
  <si>
    <r>
      <rPr>
        <b/>
        <sz val="10"/>
        <rFont val="Arial"/>
      </rPr>
      <t>Anteilig</t>
    </r>
    <r>
      <rPr>
        <sz val="10"/>
        <rFont val="Arial"/>
      </rPr>
      <t xml:space="preserve"> Steuerung, Controlling, Stekeholdermanagement</t>
    </r>
  </si>
  <si>
    <r>
      <rPr>
        <b/>
        <sz val="10"/>
        <rFont val="Arial"/>
        <family val="2"/>
      </rPr>
      <t>Risikopuffer</t>
    </r>
    <r>
      <rPr>
        <sz val="10"/>
        <rFont val="Arial"/>
      </rPr>
      <t xml:space="preserve"> (Anteilig, ggf. Preisanpassungen)</t>
    </r>
  </si>
  <si>
    <r>
      <rPr>
        <b/>
        <sz val="8"/>
        <rFont val="Arial"/>
        <family val="2"/>
      </rPr>
      <t>Anmerkung:</t>
    </r>
    <r>
      <rPr>
        <sz val="8"/>
        <rFont val="Arial"/>
        <family val="2"/>
      </rPr>
      <t xml:space="preserve"> Eine indikative Budgetentwicklung für 2026-2028 wurde mit einer jährlichen Steigerung von 4% angesetzt. Die Annahme einer 4%-igen Kostensteigerung basiert auf der durchschnittlichen Entwicklung des Verbraucherpreisindex von 2020 - 2023 (Quelle: statistisches Bundesamt; destatis). Die Kostensteigerung betrifft alle Kostenpositionen ab dem Jahr 2026.
Für die Folgejahre werden sich die Budgets teilweise verschieben, um der erwarteten steigenden Nutzung durch Anbieter und Kunden entsprechen zu können, neue technische, rechtliche und politische Anforderungen umsetzen zu können und auch erwartete Preissteigerungen im Rahmen der Inflation zu berücksichtigen.
Es ist jedoch davon auszugehen, dass sich die Budgets für die einzelnen Kostenpositionen im Zuge der Weiterentwicklung und Automatisierung des Cloud-Service-Portals inhaltlich und/oder monetär verändern oder perspektivisch ggf. entfallen können.
Solche Positionen könnten z. B. sein:
'- Informationsmaterialien: Mit zunehmender Entwicklung und Automatisierung des Cloud-Service-Portals könnte der Bedarf an Informationsmaterial abnehmen.
- Technische Experten: Bei Verlagerung der Aufgaben in die FITKO (bei gleichzeitigem Ausbau der Personalstellen) könnte sich der Bedarf an externer Unterstützung verringern.
- Steuerung der Weiterentwicklung: Mit fortschreitender Entwicklung des Cloud-Service-Portals könnte der Bedarf an umfangreicher Steuerung potenziell abnehmen.
Außerdem ist es zu erwarten, dass sich mit dem Marktplatz der Zukunft Potenziale zur Konsolidierung ergeben werden.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</si>
</sst>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 &quot;€&quot;"/>
    <numFmt numFmtId="165" formatCode="#,##0&quot; &quot;_€"/>
    <numFmt numFmtId="166" formatCode="#,##0.00\ _€"/>
    <numFmt numFmtId="167" formatCode="#,##0.00\ &quot;€&quot;"/>
    <numFmt numFmtId="168" formatCode="0.0"/>
  </numFmts>
  <fonts count="32" x14ac:knownFonts="1">
    <font>
      <sz val="10"/>
      <color theme="1"/>
      <name val="Arial"/>
    </font>
    <font>
      <u/>
      <sz val="10"/>
      <color theme="10"/>
      <name val="Arial"/>
    </font>
    <font>
      <u/>
      <sz val="11"/>
      <color theme="10"/>
      <name val="Calibri"/>
      <scheme val="minor"/>
    </font>
    <font>
      <sz val="12"/>
      <color theme="1"/>
      <name val="Arial"/>
    </font>
    <font>
      <sz val="11"/>
      <color theme="1"/>
      <name val="Calibri"/>
      <scheme val="minor"/>
    </font>
    <font>
      <sz val="11"/>
      <color theme="1"/>
      <name val="Arial"/>
    </font>
    <font>
      <b/>
      <sz val="11"/>
      <color theme="0"/>
      <name val="Arial"/>
    </font>
    <font>
      <sz val="11"/>
      <name val="Arial"/>
    </font>
    <font>
      <b/>
      <sz val="11"/>
      <color theme="1"/>
      <name val="Arial"/>
    </font>
    <font>
      <u/>
      <sz val="11"/>
      <color theme="10"/>
      <name val="Arial"/>
    </font>
    <font>
      <b/>
      <sz val="10"/>
      <color theme="0"/>
      <name val="Arial"/>
    </font>
    <font>
      <b/>
      <sz val="10"/>
      <color theme="1"/>
      <name val="Arial"/>
    </font>
    <font>
      <sz val="10"/>
      <color indexed="2"/>
      <name val="Arial"/>
    </font>
    <font>
      <sz val="10"/>
      <name val="Arial"/>
    </font>
    <font>
      <b/>
      <sz val="10"/>
      <color indexed="2"/>
      <name val="Arial"/>
    </font>
    <font>
      <sz val="10"/>
      <color theme="0"/>
      <name val="Arial"/>
    </font>
    <font>
      <b/>
      <sz val="10"/>
      <name val="Arial"/>
    </font>
    <font>
      <b/>
      <sz val="8"/>
      <color theme="4"/>
      <name val="Arial"/>
    </font>
    <font>
      <b/>
      <sz val="10"/>
      <color theme="4"/>
      <name val="Arial"/>
    </font>
    <font>
      <sz val="8"/>
      <color indexed="2"/>
      <name val="Arial"/>
    </font>
    <font>
      <b/>
      <sz val="8"/>
      <color indexed="2"/>
      <name val="Arial"/>
    </font>
    <font>
      <sz val="8"/>
      <name val="Arial"/>
    </font>
    <font>
      <sz val="8"/>
      <color theme="1"/>
      <name val="Arial"/>
    </font>
    <font>
      <sz val="11"/>
      <color theme="4"/>
      <name val="Arial"/>
    </font>
    <font>
      <sz val="10"/>
      <color theme="1"/>
      <name val="Arial"/>
      <family val="2"/>
    </font>
    <font>
      <b/>
      <sz val="10"/>
      <color theme="1"/>
      <name val="Arial"/>
      <family val="2"/>
    </font>
    <font>
      <b/>
      <sz val="10"/>
      <color theme="0"/>
      <name val="Arial"/>
      <family val="2"/>
    </font>
    <font>
      <sz val="10"/>
      <name val="Arial"/>
      <family val="2"/>
    </font>
    <font>
      <b/>
      <sz val="10"/>
      <name val="Arial"/>
      <family val="2"/>
    </font>
    <font>
      <sz val="8"/>
      <name val="Arial"/>
      <family val="2"/>
    </font>
    <font>
      <sz val="11"/>
      <color theme="1"/>
      <name val="Arial"/>
      <family val="2"/>
    </font>
    <font>
      <b/>
      <sz val="8"/>
      <name val="Arial"/>
      <family val="2"/>
    </font>
  </fonts>
  <fills count="15">
    <fill>
      <patternFill patternType="none"/>
    </fill>
    <fill>
      <patternFill patternType="gray125"/>
    </fill>
    <fill>
      <patternFill patternType="solid">
        <fgColor theme="0"/>
        <bgColor theme="0"/>
      </patternFill>
    </fill>
    <fill>
      <patternFill patternType="solid">
        <fgColor rgb="FF025B8B"/>
        <bgColor rgb="FF025B8B"/>
      </patternFill>
    </fill>
    <fill>
      <patternFill patternType="solid">
        <fgColor rgb="FF025B8B"/>
        <bgColor theme="0" tint="-0.34998626667073579"/>
      </patternFill>
    </fill>
    <fill>
      <patternFill patternType="solid">
        <fgColor rgb="FF025B8B"/>
        <bgColor theme="7" tint="0.39997558519241921"/>
      </patternFill>
    </fill>
    <fill>
      <patternFill patternType="solid">
        <fgColor theme="4" tint="0.79998168889431442"/>
        <bgColor theme="7" tint="0.79998168889431442"/>
      </patternFill>
    </fill>
    <fill>
      <patternFill patternType="solid">
        <fgColor rgb="FF025B8B"/>
        <bgColor theme="7" tint="0.79998168889431442"/>
      </patternFill>
    </fill>
    <fill>
      <patternFill patternType="solid">
        <fgColor theme="8" tint="-0.249977111117893"/>
        <bgColor theme="7" tint="0.79998168889431442"/>
      </patternFill>
    </fill>
    <fill>
      <patternFill patternType="solid">
        <fgColor indexed="2"/>
        <bgColor theme="7" tint="0.79998168889431442"/>
      </patternFill>
    </fill>
    <fill>
      <patternFill patternType="solid">
        <fgColor theme="4" tint="0.79998168889431442"/>
        <bgColor theme="0" tint="-0.34998626667073579"/>
      </patternFill>
    </fill>
    <fill>
      <patternFill patternType="solid">
        <fgColor theme="0" tint="-0.14999847407452621"/>
        <bgColor theme="0" tint="-0.14999847407452621"/>
      </patternFill>
    </fill>
    <fill>
      <patternFill patternType="solid">
        <fgColor theme="0" tint="-0.14999847407452621"/>
        <bgColor theme="0"/>
      </patternFill>
    </fill>
    <fill>
      <patternFill patternType="solid">
        <fgColor theme="0" tint="-0.14999847407452621"/>
        <bgColor theme="0" tint="-0.34998626667073579"/>
      </patternFill>
    </fill>
    <fill>
      <patternFill patternType="solid">
        <fgColor rgb="FF025B8B"/>
        <bgColor rgb="FFFFC000"/>
      </patternFill>
    </fill>
  </fills>
  <borders count="31">
    <border>
      <left/>
      <right/>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bottom/>
      <diagonal/>
    </border>
    <border>
      <left/>
      <right style="medium">
        <color auto="1"/>
      </right>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medium">
        <color auto="1"/>
      </right>
      <top style="thin">
        <color auto="1"/>
      </top>
      <bottom/>
      <diagonal/>
    </border>
    <border>
      <left style="medium">
        <color auto="1"/>
      </left>
      <right style="medium">
        <color auto="1"/>
      </right>
      <top style="thin">
        <color auto="1"/>
      </top>
      <bottom style="thin">
        <color auto="1"/>
      </bottom>
      <diagonal/>
    </border>
    <border>
      <left style="thin">
        <color theme="1"/>
      </left>
      <right style="thin">
        <color theme="1"/>
      </right>
      <top style="thin">
        <color theme="1"/>
      </top>
      <bottom style="thin">
        <color theme="1"/>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medium">
        <color rgb="FFFF0000"/>
      </left>
      <right style="medium">
        <color rgb="FFFF0000"/>
      </right>
      <top style="medium">
        <color rgb="FFFF0000"/>
      </top>
      <bottom style="thin">
        <color theme="1"/>
      </bottom>
      <diagonal/>
    </border>
    <border>
      <left style="medium">
        <color rgb="FFFF0000"/>
      </left>
      <right style="medium">
        <color rgb="FFFF0000"/>
      </right>
      <top style="thin">
        <color theme="1"/>
      </top>
      <bottom style="thin">
        <color theme="1"/>
      </bottom>
      <diagonal/>
    </border>
    <border>
      <left style="medium">
        <color rgb="FFFF0000"/>
      </left>
      <right style="medium">
        <color rgb="FFFF0000"/>
      </right>
      <top/>
      <bottom style="medium">
        <color rgb="FFFF0000"/>
      </bottom>
      <diagonal/>
    </border>
  </borders>
  <cellStyleXfs count="5">
    <xf numFmtId="0" fontId="0" fillId="0" borderId="0"/>
    <xf numFmtId="0" fontId="1" fillId="0" borderId="0" applyNumberFormat="0" applyFill="0" applyBorder="0" applyProtection="0"/>
    <xf numFmtId="0" fontId="2" fillId="0" borderId="0" applyNumberFormat="0" applyFill="0" applyBorder="0" applyProtection="0"/>
    <xf numFmtId="0" fontId="3" fillId="0" borderId="0"/>
    <xf numFmtId="0" fontId="4" fillId="0" borderId="0"/>
  </cellStyleXfs>
  <cellXfs count="173">
    <xf numFmtId="0" fontId="0" fillId="0" borderId="0" xfId="0"/>
    <xf numFmtId="0" fontId="5" fillId="2" borderId="0" xfId="4" applyFont="1" applyFill="1"/>
    <xf numFmtId="0" fontId="4" fillId="2" borderId="0" xfId="4" applyFont="1" applyFill="1"/>
    <xf numFmtId="0" fontId="5" fillId="2" borderId="0" xfId="4" applyFont="1" applyFill="1" applyAlignment="1">
      <alignment horizontal="right" vertical="top"/>
    </xf>
    <xf numFmtId="0" fontId="5" fillId="2" borderId="0" xfId="4" applyFont="1" applyFill="1" applyAlignment="1">
      <alignment wrapText="1"/>
    </xf>
    <xf numFmtId="0" fontId="5" fillId="2" borderId="5" xfId="4" applyFont="1" applyFill="1" applyBorder="1" applyAlignment="1">
      <alignment horizontal="left" vertical="top" wrapText="1"/>
    </xf>
    <xf numFmtId="0" fontId="5" fillId="2" borderId="6" xfId="4" applyFont="1" applyFill="1" applyBorder="1" applyAlignment="1">
      <alignment horizontal="left" vertical="top" wrapText="1"/>
    </xf>
    <xf numFmtId="0" fontId="8" fillId="2" borderId="0" xfId="4" applyFont="1" applyFill="1" applyAlignment="1">
      <alignment horizontal="right" vertical="top"/>
    </xf>
    <xf numFmtId="0" fontId="7" fillId="2" borderId="0" xfId="4" applyFont="1" applyFill="1" applyAlignment="1">
      <alignment wrapText="1"/>
    </xf>
    <xf numFmtId="0" fontId="8" fillId="2" borderId="7" xfId="4" applyFont="1" applyFill="1" applyBorder="1" applyAlignment="1">
      <alignment horizontal="left" vertical="top"/>
    </xf>
    <xf numFmtId="0" fontId="8" fillId="2" borderId="8" xfId="4" applyFont="1" applyFill="1" applyBorder="1" applyAlignment="1">
      <alignment wrapText="1"/>
    </xf>
    <xf numFmtId="0" fontId="5" fillId="2" borderId="0" xfId="4" applyFont="1" applyFill="1" applyAlignment="1">
      <alignment vertical="center"/>
    </xf>
    <xf numFmtId="0" fontId="4" fillId="2" borderId="0" xfId="4" applyFont="1" applyFill="1" applyAlignment="1">
      <alignment vertical="center"/>
    </xf>
    <xf numFmtId="0" fontId="9" fillId="2" borderId="9" xfId="1" quotePrefix="1" applyFont="1" applyFill="1" applyBorder="1" applyAlignment="1">
      <alignment horizontal="left" vertical="center"/>
    </xf>
    <xf numFmtId="0" fontId="5" fillId="2" borderId="10" xfId="4" applyFont="1" applyFill="1" applyBorder="1" applyAlignment="1">
      <alignment vertical="center" wrapText="1"/>
    </xf>
    <xf numFmtId="0" fontId="9" fillId="2" borderId="9" xfId="1" quotePrefix="1" applyFont="1" applyFill="1" applyBorder="1" applyAlignment="1">
      <alignment vertical="center"/>
    </xf>
    <xf numFmtId="0" fontId="10" fillId="4" borderId="11" xfId="0" applyFont="1" applyFill="1" applyBorder="1" applyAlignment="1">
      <alignment horizontal="center" vertical="center"/>
    </xf>
    <xf numFmtId="0" fontId="11" fillId="6" borderId="9" xfId="0" applyFont="1" applyFill="1" applyBorder="1"/>
    <xf numFmtId="0" fontId="11" fillId="6" borderId="10" xfId="0" applyFont="1" applyFill="1" applyBorder="1"/>
    <xf numFmtId="0" fontId="0" fillId="0" borderId="13" xfId="0" applyBorder="1"/>
    <xf numFmtId="2" fontId="0" fillId="0" borderId="14" xfId="0" applyNumberFormat="1" applyBorder="1" applyAlignment="1">
      <alignment horizontal="right" vertical="top"/>
    </xf>
    <xf numFmtId="2" fontId="0" fillId="0" borderId="15" xfId="0" applyNumberFormat="1" applyBorder="1" applyAlignment="1">
      <alignment horizontal="right" vertical="top"/>
    </xf>
    <xf numFmtId="0" fontId="0" fillId="0" borderId="16" xfId="0" applyBorder="1"/>
    <xf numFmtId="2" fontId="0" fillId="0" borderId="14" xfId="0" applyNumberFormat="1" applyBorder="1"/>
    <xf numFmtId="2" fontId="0" fillId="0" borderId="15" xfId="0" applyNumberFormat="1" applyBorder="1"/>
    <xf numFmtId="0" fontId="11" fillId="0" borderId="17" xfId="0" applyFont="1" applyBorder="1" applyAlignment="1">
      <alignment horizontal="right" vertical="center" wrapText="1"/>
    </xf>
    <xf numFmtId="2" fontId="0" fillId="0" borderId="9" xfId="0" applyNumberFormat="1" applyBorder="1" applyAlignment="1">
      <alignment horizontal="right" vertical="center"/>
    </xf>
    <xf numFmtId="2" fontId="0" fillId="0" borderId="10" xfId="0" applyNumberFormat="1" applyBorder="1" applyAlignment="1">
      <alignment horizontal="right" vertical="center"/>
    </xf>
    <xf numFmtId="0" fontId="12" fillId="0" borderId="0" xfId="0" applyFont="1"/>
    <xf numFmtId="0" fontId="0" fillId="0" borderId="0" xfId="0" applyAlignment="1">
      <alignment horizontal="center"/>
    </xf>
    <xf numFmtId="0" fontId="13" fillId="2" borderId="0" xfId="0" applyFont="1" applyFill="1" applyAlignment="1">
      <alignment horizontal="center"/>
    </xf>
    <xf numFmtId="164" fontId="0" fillId="0" borderId="0" xfId="0" applyNumberFormat="1" applyAlignment="1">
      <alignment horizontal="center"/>
    </xf>
    <xf numFmtId="164" fontId="13" fillId="2" borderId="0" xfId="0" applyNumberFormat="1" applyFont="1" applyFill="1" applyAlignment="1">
      <alignment horizontal="center"/>
    </xf>
    <xf numFmtId="0" fontId="11" fillId="0" borderId="0" xfId="0" applyFont="1" applyAlignment="1">
      <alignment horizontal="center"/>
    </xf>
    <xf numFmtId="0" fontId="14" fillId="2" borderId="0" xfId="0" applyFont="1" applyFill="1" applyAlignment="1">
      <alignment horizontal="center"/>
    </xf>
    <xf numFmtId="0" fontId="15" fillId="0" borderId="0" xfId="0" applyFont="1"/>
    <xf numFmtId="0" fontId="10" fillId="7" borderId="18" xfId="0" applyFont="1" applyFill="1" applyBorder="1" applyAlignment="1">
      <alignment horizontal="center" vertical="center" wrapText="1"/>
    </xf>
    <xf numFmtId="0" fontId="10" fillId="0" borderId="18" xfId="0" applyFont="1" applyBorder="1" applyAlignment="1">
      <alignment horizontal="center" vertical="center"/>
    </xf>
    <xf numFmtId="0" fontId="11" fillId="10" borderId="1" xfId="0" applyFont="1" applyFill="1" applyBorder="1" applyAlignment="1">
      <alignment vertical="center" wrapText="1"/>
    </xf>
    <xf numFmtId="0" fontId="11" fillId="10" borderId="19" xfId="0" applyFont="1" applyFill="1" applyBorder="1" applyAlignment="1">
      <alignment vertical="center"/>
    </xf>
    <xf numFmtId="0" fontId="11" fillId="10" borderId="18" xfId="0" applyFont="1" applyFill="1" applyBorder="1" applyAlignment="1">
      <alignment horizontal="center" vertical="center" wrapText="1"/>
    </xf>
    <xf numFmtId="1" fontId="16" fillId="11" borderId="7" xfId="0" applyNumberFormat="1" applyFont="1" applyFill="1" applyBorder="1" applyAlignment="1">
      <alignment vertical="center"/>
    </xf>
    <xf numFmtId="0" fontId="16" fillId="11" borderId="19" xfId="0" applyFont="1" applyFill="1" applyBorder="1" applyAlignment="1">
      <alignment vertical="center" wrapText="1"/>
    </xf>
    <xf numFmtId="165" fontId="16" fillId="11" borderId="18" xfId="0" applyNumberFormat="1" applyFont="1" applyFill="1" applyBorder="1" applyAlignment="1">
      <alignment horizontal="center" vertical="center"/>
    </xf>
    <xf numFmtId="165" fontId="17" fillId="11" borderId="18" xfId="0" applyNumberFormat="1" applyFont="1" applyFill="1" applyBorder="1" applyAlignment="1">
      <alignment horizontal="center" vertical="center"/>
    </xf>
    <xf numFmtId="165" fontId="18" fillId="11" borderId="18" xfId="0" applyNumberFormat="1" applyFont="1" applyFill="1" applyBorder="1" applyAlignment="1">
      <alignment horizontal="center" vertical="center"/>
    </xf>
    <xf numFmtId="1" fontId="13" fillId="0" borderId="9" xfId="0" applyNumberFormat="1" applyFont="1" applyBorder="1" applyAlignment="1">
      <alignment horizontal="center"/>
    </xf>
    <xf numFmtId="0" fontId="0" fillId="0" borderId="19" xfId="0" applyBorder="1" applyAlignment="1">
      <alignment horizontal="left" vertical="center" wrapText="1"/>
    </xf>
    <xf numFmtId="166" fontId="13" fillId="2" borderId="18" xfId="0" applyNumberFormat="1" applyFont="1" applyFill="1" applyBorder="1" applyAlignment="1">
      <alignment horizontal="center"/>
    </xf>
    <xf numFmtId="0" fontId="19" fillId="0" borderId="18" xfId="0" applyFont="1" applyBorder="1" applyAlignment="1">
      <alignment horizontal="center"/>
    </xf>
    <xf numFmtId="0" fontId="12" fillId="0" borderId="18" xfId="0" applyFont="1" applyBorder="1" applyAlignment="1">
      <alignment horizontal="center"/>
    </xf>
    <xf numFmtId="1" fontId="16" fillId="11" borderId="9" xfId="0" applyNumberFormat="1" applyFont="1" applyFill="1" applyBorder="1" applyAlignment="1">
      <alignment vertical="center"/>
    </xf>
    <xf numFmtId="0" fontId="11" fillId="11" borderId="19" xfId="0" applyFont="1" applyFill="1" applyBorder="1" applyAlignment="1">
      <alignment vertical="center" wrapText="1"/>
    </xf>
    <xf numFmtId="164" fontId="16" fillId="11" borderId="18" xfId="0" applyNumberFormat="1" applyFont="1" applyFill="1" applyBorder="1" applyAlignment="1">
      <alignment horizontal="center" vertical="center" wrapText="1"/>
    </xf>
    <xf numFmtId="0" fontId="20" fillId="11" borderId="18" xfId="0" applyFont="1" applyFill="1" applyBorder="1" applyAlignment="1">
      <alignment horizontal="center" vertical="center" wrapText="1"/>
    </xf>
    <xf numFmtId="0" fontId="14" fillId="11" borderId="18" xfId="0" applyFont="1" applyFill="1" applyBorder="1" applyAlignment="1">
      <alignment horizontal="center" vertical="center" wrapText="1"/>
    </xf>
    <xf numFmtId="0" fontId="0" fillId="0" borderId="0" xfId="0" applyAlignment="1">
      <alignment vertical="center"/>
    </xf>
    <xf numFmtId="0" fontId="16" fillId="0" borderId="19" xfId="0" applyFont="1" applyBorder="1" applyAlignment="1">
      <alignment horizontal="left" vertical="center" wrapText="1"/>
    </xf>
    <xf numFmtId="164" fontId="16" fillId="2" borderId="18" xfId="0" applyNumberFormat="1" applyFont="1" applyFill="1" applyBorder="1" applyAlignment="1">
      <alignment horizontal="center" vertical="center"/>
    </xf>
    <xf numFmtId="0" fontId="19" fillId="0" borderId="18" xfId="0" applyFont="1" applyBorder="1" applyAlignment="1">
      <alignment horizontal="center" vertical="center"/>
    </xf>
    <xf numFmtId="0" fontId="12" fillId="0" borderId="18" xfId="0" applyFont="1" applyBorder="1" applyAlignment="1">
      <alignment horizontal="center" vertical="center"/>
    </xf>
    <xf numFmtId="49" fontId="16" fillId="0" borderId="9" xfId="0" applyNumberFormat="1" applyFont="1" applyBorder="1" applyAlignment="1">
      <alignment horizontal="center" vertical="center"/>
    </xf>
    <xf numFmtId="49" fontId="13" fillId="0" borderId="9" xfId="0" applyNumberFormat="1" applyFont="1" applyBorder="1" applyAlignment="1">
      <alignment horizontal="right" vertical="center"/>
    </xf>
    <xf numFmtId="0" fontId="13" fillId="0" borderId="19" xfId="0" applyFont="1" applyBorder="1" applyAlignment="1">
      <alignment horizontal="left" vertical="center" wrapText="1" indent="2"/>
    </xf>
    <xf numFmtId="164" fontId="13" fillId="2" borderId="18" xfId="0" applyNumberFormat="1" applyFont="1" applyFill="1" applyBorder="1" applyAlignment="1">
      <alignment horizontal="center" vertical="center"/>
    </xf>
    <xf numFmtId="0" fontId="21" fillId="0" borderId="18" xfId="0" applyFont="1" applyBorder="1" applyAlignment="1">
      <alignment horizontal="center" vertical="center"/>
    </xf>
    <xf numFmtId="167" fontId="13" fillId="0" borderId="18" xfId="0" applyNumberFormat="1" applyFont="1" applyBorder="1" applyAlignment="1">
      <alignment horizontal="center" vertical="center"/>
    </xf>
    <xf numFmtId="0" fontId="13" fillId="0" borderId="18" xfId="0" applyFont="1" applyBorder="1" applyAlignment="1">
      <alignment horizontal="center" vertical="center"/>
    </xf>
    <xf numFmtId="167" fontId="0" fillId="0" borderId="0" xfId="0" applyNumberFormat="1" applyAlignment="1">
      <alignment vertical="center"/>
    </xf>
    <xf numFmtId="49" fontId="11" fillId="0" borderId="9" xfId="0" applyNumberFormat="1" applyFont="1" applyBorder="1" applyAlignment="1">
      <alignment horizontal="center" vertical="center"/>
    </xf>
    <xf numFmtId="0" fontId="11" fillId="0" borderId="19" xfId="0" applyFont="1" applyBorder="1" applyAlignment="1">
      <alignment horizontal="left" vertical="center" wrapText="1"/>
    </xf>
    <xf numFmtId="0" fontId="22" fillId="0" borderId="18" xfId="0" applyFont="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left" vertical="center" wrapText="1" indent="2"/>
    </xf>
    <xf numFmtId="167" fontId="0" fillId="0" borderId="18" xfId="0" applyNumberFormat="1" applyBorder="1" applyAlignment="1">
      <alignment horizontal="center" vertical="center"/>
    </xf>
    <xf numFmtId="1" fontId="0" fillId="0" borderId="18" xfId="0" applyNumberFormat="1" applyBorder="1" applyAlignment="1">
      <alignment horizontal="center" vertical="center"/>
    </xf>
    <xf numFmtId="49" fontId="13" fillId="0" borderId="9" xfId="0" applyNumberFormat="1" applyFont="1" applyBorder="1" applyAlignment="1">
      <alignment horizontal="left" vertical="center" indent="6"/>
    </xf>
    <xf numFmtId="1" fontId="13" fillId="0" borderId="18" xfId="0" applyNumberFormat="1" applyFont="1" applyBorder="1" applyAlignment="1">
      <alignment horizontal="center" vertical="center"/>
    </xf>
    <xf numFmtId="0" fontId="19" fillId="0" borderId="18" xfId="0" applyFont="1" applyBorder="1" applyAlignment="1">
      <alignment horizontal="center" vertical="center" wrapText="1"/>
    </xf>
    <xf numFmtId="49" fontId="13" fillId="0" borderId="9" xfId="0" applyNumberFormat="1" applyFont="1" applyBorder="1" applyAlignment="1">
      <alignment horizontal="center" vertical="center"/>
    </xf>
    <xf numFmtId="0" fontId="13" fillId="0" borderId="19" xfId="0" quotePrefix="1" applyFont="1" applyBorder="1" applyAlignment="1">
      <alignment horizontal="left" vertical="center" wrapText="1" indent="2"/>
    </xf>
    <xf numFmtId="167" fontId="13" fillId="0" borderId="18" xfId="0" quotePrefix="1" applyNumberFormat="1" applyFont="1" applyBorder="1" applyAlignment="1">
      <alignment horizontal="center" vertical="center" wrapText="1"/>
    </xf>
    <xf numFmtId="168" fontId="13" fillId="0" borderId="18" xfId="0" applyNumberFormat="1" applyFont="1" applyBorder="1" applyAlignment="1">
      <alignment horizontal="center" vertical="center"/>
    </xf>
    <xf numFmtId="0" fontId="21" fillId="0" borderId="18" xfId="0" applyFont="1" applyBorder="1" applyAlignment="1">
      <alignment horizontal="center" vertical="center" wrapText="1"/>
    </xf>
    <xf numFmtId="49" fontId="16" fillId="11" borderId="9" xfId="0" applyNumberFormat="1" applyFont="1" applyFill="1" applyBorder="1" applyAlignment="1">
      <alignment vertical="center"/>
    </xf>
    <xf numFmtId="164" fontId="16" fillId="11" borderId="18" xfId="0" applyNumberFormat="1" applyFont="1" applyFill="1" applyBorder="1" applyAlignment="1">
      <alignment horizontal="center" vertical="center"/>
    </xf>
    <xf numFmtId="166" fontId="19" fillId="11" borderId="18" xfId="0" applyNumberFormat="1" applyFont="1" applyFill="1" applyBorder="1" applyAlignment="1">
      <alignment horizontal="center" vertical="center"/>
    </xf>
    <xf numFmtId="166" fontId="12" fillId="11" borderId="18" xfId="0" applyNumberFormat="1" applyFont="1" applyFill="1" applyBorder="1" applyAlignment="1">
      <alignment horizontal="center" vertical="center"/>
    </xf>
    <xf numFmtId="0" fontId="12" fillId="11" borderId="18" xfId="0" applyFont="1" applyFill="1" applyBorder="1" applyAlignment="1">
      <alignment horizontal="center" vertical="center"/>
    </xf>
    <xf numFmtId="164" fontId="19" fillId="0" borderId="18" xfId="0" applyNumberFormat="1" applyFont="1" applyBorder="1" applyAlignment="1">
      <alignment horizontal="center" vertical="center"/>
    </xf>
    <xf numFmtId="167" fontId="12" fillId="0" borderId="18" xfId="0" applyNumberFormat="1" applyFont="1" applyBorder="1" applyAlignment="1">
      <alignment horizontal="center" vertical="center"/>
    </xf>
    <xf numFmtId="0" fontId="13" fillId="0" borderId="18" xfId="0" applyFont="1" applyBorder="1" applyAlignment="1">
      <alignment vertical="center"/>
    </xf>
    <xf numFmtId="0" fontId="0" fillId="0" borderId="18" xfId="0" applyBorder="1" applyAlignment="1">
      <alignment vertical="center"/>
    </xf>
    <xf numFmtId="0" fontId="0" fillId="0" borderId="20" xfId="0" applyBorder="1" applyAlignment="1">
      <alignment vertical="center" wrapText="1"/>
    </xf>
    <xf numFmtId="166" fontId="0" fillId="2" borderId="21" xfId="0" applyNumberFormat="1" applyFill="1" applyBorder="1" applyAlignment="1">
      <alignment horizontal="center" vertical="center"/>
    </xf>
    <xf numFmtId="0" fontId="19" fillId="0" borderId="22" xfId="0" applyFont="1" applyBorder="1" applyAlignment="1">
      <alignment horizontal="center" vertical="center"/>
    </xf>
    <xf numFmtId="0" fontId="12" fillId="0" borderId="21" xfId="0" applyFont="1" applyBorder="1" applyAlignment="1">
      <alignment horizontal="center" vertical="center"/>
    </xf>
    <xf numFmtId="0" fontId="12" fillId="0" borderId="23" xfId="0" applyFont="1" applyBorder="1" applyAlignment="1">
      <alignment horizontal="center" vertical="center"/>
    </xf>
    <xf numFmtId="167" fontId="11" fillId="0" borderId="0" xfId="0" applyNumberFormat="1" applyFont="1" applyAlignment="1">
      <alignment horizontal="center"/>
    </xf>
    <xf numFmtId="167" fontId="16" fillId="2" borderId="0" xfId="0" applyNumberFormat="1" applyFont="1" applyFill="1" applyAlignment="1">
      <alignment horizontal="center"/>
    </xf>
    <xf numFmtId="4" fontId="0" fillId="0" borderId="0" xfId="0" applyNumberFormat="1" applyAlignment="1">
      <alignment horizontal="center"/>
    </xf>
    <xf numFmtId="4" fontId="13" fillId="2" borderId="0" xfId="0" applyNumberFormat="1" applyFont="1" applyFill="1" applyAlignment="1">
      <alignment horizontal="center"/>
    </xf>
    <xf numFmtId="167" fontId="0" fillId="0" borderId="0" xfId="0" applyNumberFormat="1" applyAlignment="1">
      <alignment horizontal="center"/>
    </xf>
    <xf numFmtId="167" fontId="13" fillId="2" borderId="0" xfId="0" applyNumberFormat="1" applyFont="1" applyFill="1" applyAlignment="1">
      <alignment horizontal="center"/>
    </xf>
    <xf numFmtId="0" fontId="11" fillId="0" borderId="0" xfId="0" applyFont="1"/>
    <xf numFmtId="0" fontId="11" fillId="0" borderId="0" xfId="0" applyFont="1" applyAlignment="1">
      <alignment horizontal="center" vertical="center"/>
    </xf>
    <xf numFmtId="0" fontId="10" fillId="14" borderId="7" xfId="0" applyFont="1" applyFill="1" applyBorder="1" applyAlignment="1">
      <alignment horizontal="center" vertical="center"/>
    </xf>
    <xf numFmtId="0" fontId="10" fillId="7" borderId="8" xfId="0" applyFont="1" applyFill="1" applyBorder="1" applyAlignment="1">
      <alignment horizontal="center" vertical="center" wrapText="1"/>
    </xf>
    <xf numFmtId="0" fontId="0" fillId="0" borderId="9" xfId="0" applyBorder="1" applyAlignment="1">
      <alignment horizontal="center" vertical="center" wrapText="1"/>
    </xf>
    <xf numFmtId="167" fontId="0" fillId="2" borderId="10" xfId="0" quotePrefix="1" applyNumberFormat="1" applyFill="1" applyBorder="1" applyAlignment="1">
      <alignment horizontal="center" vertical="center"/>
    </xf>
    <xf numFmtId="167" fontId="0" fillId="2" borderId="10" xfId="0" applyNumberFormat="1" applyFill="1" applyBorder="1" applyAlignment="1">
      <alignment horizontal="center" vertical="center"/>
    </xf>
    <xf numFmtId="0" fontId="0" fillId="0" borderId="24" xfId="0" applyBorder="1" applyAlignment="1">
      <alignment horizontal="center" vertical="center" wrapText="1"/>
    </xf>
    <xf numFmtId="167" fontId="0" fillId="2" borderId="25" xfId="0" applyNumberFormat="1" applyFill="1" applyBorder="1" applyAlignment="1">
      <alignment horizontal="center" vertical="center"/>
    </xf>
    <xf numFmtId="0" fontId="22" fillId="0" borderId="0" xfId="0" applyFont="1" applyAlignment="1">
      <alignment horizontal="left" vertical="center"/>
    </xf>
    <xf numFmtId="165" fontId="25" fillId="10" borderId="18" xfId="0" applyNumberFormat="1" applyFont="1" applyFill="1" applyBorder="1" applyAlignment="1">
      <alignment horizontal="center" vertical="center"/>
    </xf>
    <xf numFmtId="0" fontId="25" fillId="10" borderId="18" xfId="0" applyFont="1" applyFill="1" applyBorder="1" applyAlignment="1">
      <alignment horizontal="center" vertical="center"/>
    </xf>
    <xf numFmtId="0" fontId="10" fillId="8" borderId="26" xfId="0" applyFont="1" applyFill="1" applyBorder="1" applyAlignment="1">
      <alignment horizontal="center" vertical="center" wrapText="1"/>
    </xf>
    <xf numFmtId="165" fontId="16" fillId="10" borderId="26" xfId="0" applyNumberFormat="1" applyFont="1" applyFill="1" applyBorder="1" applyAlignment="1">
      <alignment horizontal="center" vertical="center"/>
    </xf>
    <xf numFmtId="165" fontId="16" fillId="11" borderId="26" xfId="0" applyNumberFormat="1" applyFont="1" applyFill="1" applyBorder="1" applyAlignment="1">
      <alignment horizontal="center" vertical="center"/>
    </xf>
    <xf numFmtId="166" fontId="13" fillId="2" borderId="26" xfId="0" applyNumberFormat="1" applyFont="1" applyFill="1" applyBorder="1" applyAlignment="1">
      <alignment horizontal="center"/>
    </xf>
    <xf numFmtId="164" fontId="16" fillId="12" borderId="26" xfId="0" applyNumberFormat="1" applyFont="1" applyFill="1" applyBorder="1" applyAlignment="1">
      <alignment horizontal="center" vertical="center" wrapText="1"/>
    </xf>
    <xf numFmtId="164" fontId="16" fillId="0" borderId="26" xfId="0" applyNumberFormat="1" applyFont="1" applyBorder="1" applyAlignment="1">
      <alignment horizontal="center" vertical="center"/>
    </xf>
    <xf numFmtId="3" fontId="13" fillId="0" borderId="26" xfId="0" applyNumberFormat="1" applyFont="1" applyBorder="1" applyAlignment="1">
      <alignment horizontal="center" vertical="center"/>
    </xf>
    <xf numFmtId="3" fontId="16" fillId="0" borderId="26" xfId="0" applyNumberFormat="1" applyFont="1" applyBorder="1" applyAlignment="1">
      <alignment horizontal="center" vertical="center"/>
    </xf>
    <xf numFmtId="164" fontId="13" fillId="0" borderId="26" xfId="0" applyNumberFormat="1" applyFont="1" applyBorder="1" applyAlignment="1">
      <alignment horizontal="center" vertical="center"/>
    </xf>
    <xf numFmtId="164" fontId="16" fillId="11" borderId="26" xfId="0" applyNumberFormat="1" applyFont="1" applyFill="1" applyBorder="1" applyAlignment="1">
      <alignment horizontal="center" vertical="center"/>
    </xf>
    <xf numFmtId="165" fontId="16" fillId="12" borderId="26" xfId="0" applyNumberFormat="1" applyFont="1" applyFill="1" applyBorder="1" applyAlignment="1">
      <alignment horizontal="center" vertical="center"/>
    </xf>
    <xf numFmtId="166" fontId="13" fillId="2" borderId="23" xfId="0" applyNumberFormat="1" applyFont="1" applyFill="1" applyBorder="1" applyAlignment="1">
      <alignment horizontal="center" vertical="center"/>
    </xf>
    <xf numFmtId="0" fontId="10" fillId="9" borderId="27" xfId="0" applyFont="1" applyFill="1" applyBorder="1" applyAlignment="1">
      <alignment horizontal="center" vertical="center" wrapText="1"/>
    </xf>
    <xf numFmtId="165" fontId="16" fillId="10" borderId="27" xfId="0" applyNumberFormat="1" applyFont="1" applyFill="1" applyBorder="1" applyAlignment="1">
      <alignment horizontal="center" vertical="center"/>
    </xf>
    <xf numFmtId="165" fontId="16" fillId="11" borderId="27" xfId="0" applyNumberFormat="1" applyFont="1" applyFill="1" applyBorder="1" applyAlignment="1">
      <alignment horizontal="center" vertical="center"/>
    </xf>
    <xf numFmtId="166" fontId="13" fillId="2" borderId="27" xfId="0" applyNumberFormat="1" applyFont="1" applyFill="1" applyBorder="1" applyAlignment="1">
      <alignment horizontal="center"/>
    </xf>
    <xf numFmtId="164" fontId="16" fillId="12" borderId="27" xfId="0" applyNumberFormat="1" applyFont="1" applyFill="1" applyBorder="1" applyAlignment="1">
      <alignment horizontal="center" vertical="center" wrapText="1"/>
    </xf>
    <xf numFmtId="164" fontId="16" fillId="0" borderId="27" xfId="0" applyNumberFormat="1" applyFont="1" applyBorder="1" applyAlignment="1">
      <alignment horizontal="center" vertical="center"/>
    </xf>
    <xf numFmtId="3" fontId="13" fillId="0" borderId="27" xfId="0" applyNumberFormat="1" applyFont="1" applyBorder="1" applyAlignment="1">
      <alignment horizontal="center" vertical="center"/>
    </xf>
    <xf numFmtId="3" fontId="16" fillId="0" borderId="27" xfId="0" applyNumberFormat="1" applyFont="1" applyBorder="1" applyAlignment="1">
      <alignment horizontal="center" vertical="center"/>
    </xf>
    <xf numFmtId="164" fontId="13" fillId="0" borderId="27" xfId="0" applyNumberFormat="1" applyFont="1" applyBorder="1" applyAlignment="1">
      <alignment horizontal="center" vertical="center"/>
    </xf>
    <xf numFmtId="164" fontId="16" fillId="11" borderId="27" xfId="0" applyNumberFormat="1" applyFont="1" applyFill="1" applyBorder="1" applyAlignment="1">
      <alignment horizontal="center" vertical="center"/>
    </xf>
    <xf numFmtId="165" fontId="16" fillId="13" borderId="27" xfId="0" applyNumberFormat="1" applyFont="1" applyFill="1" applyBorder="1" applyAlignment="1">
      <alignment horizontal="center" vertical="center"/>
    </xf>
    <xf numFmtId="166" fontId="13" fillId="2" borderId="22" xfId="0" applyNumberFormat="1" applyFont="1" applyFill="1" applyBorder="1" applyAlignment="1">
      <alignment horizontal="center" vertical="center"/>
    </xf>
    <xf numFmtId="165" fontId="25" fillId="10" borderId="29" xfId="0" applyNumberFormat="1" applyFont="1" applyFill="1" applyBorder="1" applyAlignment="1">
      <alignment horizontal="center" vertical="center"/>
    </xf>
    <xf numFmtId="165" fontId="25" fillId="11" borderId="29" xfId="0" applyNumberFormat="1" applyFont="1" applyFill="1" applyBorder="1" applyAlignment="1">
      <alignment horizontal="center" vertical="center"/>
    </xf>
    <xf numFmtId="166" fontId="24" fillId="2" borderId="29" xfId="0" applyNumberFormat="1" applyFont="1" applyFill="1" applyBorder="1" applyAlignment="1">
      <alignment horizontal="center"/>
    </xf>
    <xf numFmtId="164" fontId="25" fillId="12" borderId="29" xfId="0" applyNumberFormat="1" applyFont="1" applyFill="1" applyBorder="1" applyAlignment="1">
      <alignment horizontal="center" vertical="center" wrapText="1"/>
    </xf>
    <xf numFmtId="164" fontId="25" fillId="0" borderId="29" xfId="0" applyNumberFormat="1" applyFont="1" applyBorder="1" applyAlignment="1">
      <alignment horizontal="center" vertical="center"/>
    </xf>
    <xf numFmtId="3" fontId="24" fillId="0" borderId="29" xfId="0" applyNumberFormat="1" applyFont="1" applyBorder="1" applyAlignment="1">
      <alignment horizontal="center" vertical="center"/>
    </xf>
    <xf numFmtId="3" fontId="25" fillId="0" borderId="29" xfId="0" applyNumberFormat="1" applyFont="1" applyBorder="1" applyAlignment="1">
      <alignment horizontal="center" vertical="center"/>
    </xf>
    <xf numFmtId="164" fontId="24" fillId="0" borderId="29" xfId="0" applyNumberFormat="1" applyFont="1" applyBorder="1" applyAlignment="1">
      <alignment horizontal="center" vertical="center"/>
    </xf>
    <xf numFmtId="164" fontId="25" fillId="11" borderId="29" xfId="0" applyNumberFormat="1" applyFont="1" applyFill="1" applyBorder="1" applyAlignment="1">
      <alignment horizontal="center" vertical="center"/>
    </xf>
    <xf numFmtId="165" fontId="25" fillId="13" borderId="29" xfId="0" applyNumberFormat="1" applyFont="1" applyFill="1" applyBorder="1" applyAlignment="1">
      <alignment horizontal="center" vertical="center"/>
    </xf>
    <xf numFmtId="166" fontId="24" fillId="2" borderId="30" xfId="0" applyNumberFormat="1" applyFont="1" applyFill="1" applyBorder="1" applyAlignment="1">
      <alignment horizontal="center" vertical="center"/>
    </xf>
    <xf numFmtId="0" fontId="26" fillId="9" borderId="28" xfId="0" applyFont="1" applyFill="1" applyBorder="1" applyAlignment="1">
      <alignment horizontal="center" vertical="center" wrapText="1"/>
    </xf>
    <xf numFmtId="0" fontId="27" fillId="0" borderId="19" xfId="0" applyFont="1" applyBorder="1" applyAlignment="1">
      <alignment horizontal="left" vertical="center" wrapText="1" indent="2"/>
    </xf>
    <xf numFmtId="0" fontId="29" fillId="0" borderId="18" xfId="0" applyFont="1" applyBorder="1" applyAlignment="1">
      <alignment horizontal="center" vertical="center"/>
    </xf>
    <xf numFmtId="0" fontId="27" fillId="0" borderId="18" xfId="0" applyFont="1" applyBorder="1" applyAlignment="1">
      <alignment horizontal="center" vertical="center"/>
    </xf>
    <xf numFmtId="0" fontId="27" fillId="0" borderId="19" xfId="0" applyFont="1" applyBorder="1" applyAlignment="1">
      <alignment horizontal="left" vertical="center" wrapText="1" indent="3"/>
    </xf>
    <xf numFmtId="0" fontId="6" fillId="3" borderId="1" xfId="4" applyFont="1" applyFill="1" applyBorder="1" applyAlignment="1">
      <alignment horizontal="left"/>
    </xf>
    <xf numFmtId="0" fontId="6" fillId="3" borderId="2" xfId="4" applyFont="1" applyFill="1" applyBorder="1" applyAlignment="1">
      <alignment horizontal="left"/>
    </xf>
    <xf numFmtId="0" fontId="7" fillId="2" borderId="3" xfId="4" applyFont="1" applyFill="1" applyBorder="1" applyAlignment="1">
      <alignment horizontal="left" vertical="top" wrapText="1"/>
    </xf>
    <xf numFmtId="0" fontId="7" fillId="2" borderId="4" xfId="4" applyFont="1" applyFill="1" applyBorder="1" applyAlignment="1">
      <alignment horizontal="left" vertical="top" wrapText="1"/>
    </xf>
    <xf numFmtId="0" fontId="30" fillId="2" borderId="3" xfId="4" applyFont="1" applyFill="1" applyBorder="1" applyAlignment="1">
      <alignment horizontal="left" vertical="top" wrapText="1"/>
    </xf>
    <xf numFmtId="0" fontId="5" fillId="2" borderId="4" xfId="4" applyFont="1" applyFill="1" applyBorder="1" applyAlignment="1">
      <alignment horizontal="left" vertical="top" wrapText="1"/>
    </xf>
    <xf numFmtId="0" fontId="10" fillId="5" borderId="7" xfId="0" applyFont="1" applyFill="1" applyBorder="1" applyAlignment="1">
      <alignment horizontal="center"/>
    </xf>
    <xf numFmtId="0" fontId="10" fillId="5" borderId="8" xfId="0" applyFont="1" applyFill="1" applyBorder="1" applyAlignment="1">
      <alignment horizontal="center"/>
    </xf>
    <xf numFmtId="0" fontId="10" fillId="4" borderId="12" xfId="0" applyFont="1" applyFill="1" applyBorder="1" applyAlignment="1">
      <alignment horizontal="center" vertical="center"/>
    </xf>
    <xf numFmtId="0" fontId="6" fillId="3" borderId="1" xfId="4" applyFont="1" applyFill="1" applyBorder="1" applyAlignment="1">
      <alignment horizontal="center"/>
    </xf>
    <xf numFmtId="0" fontId="6" fillId="3" borderId="2" xfId="4" applyFont="1" applyFill="1" applyBorder="1" applyAlignment="1">
      <alignment horizontal="center"/>
    </xf>
    <xf numFmtId="0" fontId="10" fillId="4" borderId="11" xfId="0" applyFont="1" applyFill="1" applyBorder="1" applyAlignment="1">
      <alignment horizontal="center" vertical="center"/>
    </xf>
    <xf numFmtId="0" fontId="16" fillId="0" borderId="18" xfId="0" applyFont="1" applyBorder="1" applyAlignment="1">
      <alignment horizontal="center" vertical="center" wrapText="1"/>
    </xf>
    <xf numFmtId="0" fontId="29" fillId="0" borderId="0" xfId="0" applyFont="1" applyAlignment="1">
      <alignment horizontal="left" vertical="center" wrapText="1"/>
    </xf>
    <xf numFmtId="49" fontId="16" fillId="0" borderId="9" xfId="0" quotePrefix="1" applyNumberFormat="1" applyFont="1" applyBorder="1" applyAlignment="1">
      <alignment horizontal="center" vertical="center"/>
    </xf>
    <xf numFmtId="49" fontId="28" fillId="0" borderId="9" xfId="0" applyNumberFormat="1" applyFont="1" applyBorder="1" applyAlignment="1">
      <alignment horizontal="center" vertical="center"/>
    </xf>
    <xf numFmtId="164" fontId="28" fillId="2" borderId="18" xfId="0" applyNumberFormat="1" applyFont="1" applyFill="1" applyBorder="1" applyAlignment="1">
      <alignment horizontal="center" vertical="center"/>
    </xf>
  </cellXfs>
  <cellStyles count="5">
    <cellStyle name="Link" xfId="1" builtinId="8"/>
    <cellStyle name="Link 2" xfId="2" xr:uid="{00000000-0005-0000-0000-000001000000}"/>
    <cellStyle name="Standard" xfId="0" builtinId="0"/>
    <cellStyle name="Standard 2" xfId="3" xr:uid="{00000000-0005-0000-0000-000003000000}"/>
    <cellStyle name="Standard 3" xfId="4" xr:uid="{00000000-0005-0000-0000-000004000000}"/>
  </cellStyles>
  <dxfs count="5">
    <dxf>
      <font>
        <color rgb="FF00B050"/>
      </font>
    </dxf>
    <dxf>
      <font>
        <color rgb="FF9C0006"/>
      </font>
    </dxf>
    <dxf>
      <font>
        <color rgb="FF006100"/>
      </font>
      <fill>
        <patternFill patternType="solid">
          <fgColor rgb="FFC6EFCE"/>
          <bgColor rgb="FFC6EF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2</xdr:col>
      <xdr:colOff>1054954</xdr:colOff>
      <xdr:row>0</xdr:row>
      <xdr:rowOff>16809</xdr:rowOff>
    </xdr:from>
    <xdr:to>
      <xdr:col>6</xdr:col>
      <xdr:colOff>296957</xdr:colOff>
      <xdr:row>1</xdr:row>
      <xdr:rowOff>438630</xdr:rowOff>
    </xdr:to>
    <xdr:sp macro="" textlink="">
      <xdr:nvSpPr>
        <xdr:cNvPr id="2" name="Text Box 1">
          <a:extLst>
            <a:ext uri="{FF2B5EF4-FFF2-40B4-BE49-F238E27FC236}">
              <a16:creationId xmlns:a16="http://schemas.microsoft.com/office/drawing/2014/main" id="{00000000-0008-0000-0200-000002000000}"/>
            </a:ext>
          </a:extLst>
        </xdr:cNvPr>
        <xdr:cNvSpPr txBox="1">
          <a:spLocks noChangeArrowheads="1"/>
        </xdr:cNvSpPr>
      </xdr:nvSpPr>
      <xdr:spPr bwMode="auto">
        <a:xfrm>
          <a:off x="7621601" y="16809"/>
          <a:ext cx="2099503" cy="847645"/>
        </a:xfrm>
        <a:prstGeom prst="roundRect">
          <a:avLst>
            <a:gd name="adj" fmla="val 16667"/>
          </a:avLst>
        </a:prstGeom>
        <a:solidFill>
          <a:srgbClr val="FF0000"/>
        </a:solidFill>
        <a:ln w="9525">
          <a:noFill/>
          <a:miter lim="800000"/>
          <a:headEnd/>
          <a:tailEnd/>
        </a:ln>
      </xdr:spPr>
      <xdr:txBody>
        <a:bodyPr vertOverflow="clip" wrap="square" lIns="36576" tIns="27432" rIns="0" bIns="0" anchor="t" upright="1"/>
        <a:lstStyle/>
        <a:p>
          <a:pPr algn="l">
            <a:defRPr sz="1000"/>
          </a:pPr>
          <a:r>
            <a:rPr lang="de-DE" sz="1000" b="1" i="0" u="none" strike="noStrike">
              <a:solidFill>
                <a:schemeClr val="bg1"/>
              </a:solidFill>
              <a:latin typeface="Arial"/>
              <a:cs typeface="Arial"/>
            </a:rPr>
            <a:t>Vorraussetzung: </a:t>
          </a:r>
          <a:br>
            <a:rPr lang="de-DE" sz="1000" b="0" i="0" u="none" strike="noStrike">
              <a:solidFill>
                <a:schemeClr val="bg1"/>
              </a:solidFill>
              <a:latin typeface="Arial"/>
              <a:cs typeface="Arial"/>
            </a:rPr>
          </a:br>
          <a:r>
            <a:rPr lang="de-DE" sz="1000" b="0" i="0" u="none" strike="noStrike">
              <a:solidFill>
                <a:schemeClr val="bg1"/>
              </a:solidFill>
              <a:latin typeface="Arial"/>
              <a:cs typeface="Arial"/>
            </a:rPr>
            <a:t>€ 3,1 Mio. werden aus dem DVC Umsetzungsprojekt finanziert. </a:t>
          </a:r>
          <a:br>
            <a:rPr lang="de-DE" sz="1000" b="0" i="0" u="none" strike="noStrike">
              <a:solidFill>
                <a:schemeClr val="bg1"/>
              </a:solidFill>
              <a:latin typeface="Arial"/>
              <a:cs typeface="Arial"/>
            </a:rPr>
          </a:br>
          <a:r>
            <a:rPr lang="de-DE" sz="1000" b="0" i="0" u="none" strike="noStrike">
              <a:solidFill>
                <a:schemeClr val="bg1"/>
              </a:solidFill>
              <a:latin typeface="Arial"/>
              <a:cs typeface="Arial"/>
            </a:rPr>
            <a:t>Die Berechnung ist daher exkl. Q1/2025</a:t>
          </a:r>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11"/>
  <sheetViews>
    <sheetView tabSelected="1" zoomScale="70" workbookViewId="0">
      <selection activeCell="B3" sqref="B3:C3"/>
    </sheetView>
  </sheetViews>
  <sheetFormatPr baseColWidth="10" defaultColWidth="10.73046875" defaultRowHeight="14.25" x14ac:dyDescent="0.45"/>
  <cols>
    <col min="1" max="1" width="2.265625" style="2" customWidth="1"/>
    <col min="2" max="2" width="42.59765625" style="3" bestFit="1" customWidth="1"/>
    <col min="3" max="3" width="199.265625" style="4" customWidth="1"/>
    <col min="4" max="5" width="10.73046875" style="2"/>
    <col min="6" max="6" width="129.59765625" style="1" customWidth="1"/>
    <col min="7" max="16384" width="10.73046875" style="1"/>
  </cols>
  <sheetData>
    <row r="1" spans="1:5" ht="5.25" customHeight="1" x14ac:dyDescent="0.45"/>
    <row r="2" spans="1:5" ht="13.9" x14ac:dyDescent="0.4">
      <c r="A2" s="1"/>
      <c r="B2" s="156" t="s">
        <v>0</v>
      </c>
      <c r="C2" s="157"/>
      <c r="D2" s="1"/>
      <c r="E2" s="1"/>
    </row>
    <row r="3" spans="1:5" ht="310.89999999999998" customHeight="1" x14ac:dyDescent="0.35">
      <c r="A3" s="1"/>
      <c r="B3" s="158" t="s">
        <v>1</v>
      </c>
      <c r="C3" s="159"/>
      <c r="D3" s="1"/>
      <c r="E3" s="1"/>
    </row>
    <row r="4" spans="1:5" ht="4.9000000000000004" hidden="1" customHeight="1" x14ac:dyDescent="0.35">
      <c r="A4" s="1"/>
      <c r="B4" s="5"/>
      <c r="C4" s="6"/>
      <c r="D4" s="1"/>
      <c r="E4" s="1"/>
    </row>
    <row r="5" spans="1:5" ht="13.9" x14ac:dyDescent="0.4">
      <c r="A5" s="1"/>
      <c r="B5" s="156" t="s">
        <v>2</v>
      </c>
      <c r="C5" s="157"/>
      <c r="D5" s="1"/>
      <c r="E5" s="1"/>
    </row>
    <row r="6" spans="1:5" ht="198.4" customHeight="1" x14ac:dyDescent="0.35">
      <c r="A6" s="1"/>
      <c r="B6" s="160" t="s">
        <v>122</v>
      </c>
      <c r="C6" s="161"/>
      <c r="D6" s="1"/>
      <c r="E6" s="1"/>
    </row>
    <row r="7" spans="1:5" ht="21" customHeight="1" x14ac:dyDescent="0.35">
      <c r="A7" s="1"/>
      <c r="B7" s="7"/>
      <c r="C7" s="8"/>
      <c r="D7" s="1"/>
      <c r="E7" s="1"/>
    </row>
    <row r="8" spans="1:5" ht="13.9" x14ac:dyDescent="0.4">
      <c r="A8" s="1"/>
      <c r="B8" s="9" t="s">
        <v>3</v>
      </c>
      <c r="C8" s="10" t="s">
        <v>4</v>
      </c>
      <c r="D8" s="1"/>
      <c r="E8" s="1"/>
    </row>
    <row r="9" spans="1:5" s="11" customFormat="1" ht="27" x14ac:dyDescent="0.35">
      <c r="A9" s="12"/>
      <c r="B9" s="13" t="s">
        <v>5</v>
      </c>
      <c r="C9" s="14" t="s">
        <v>6</v>
      </c>
      <c r="D9" s="12"/>
      <c r="E9" s="12"/>
    </row>
    <row r="10" spans="1:5" s="11" customFormat="1" ht="82.9" customHeight="1" x14ac:dyDescent="0.35">
      <c r="A10" s="12"/>
      <c r="B10" s="15" t="s">
        <v>7</v>
      </c>
      <c r="C10" s="14" t="s">
        <v>8</v>
      </c>
      <c r="D10" s="12"/>
      <c r="E10" s="12"/>
    </row>
    <row r="11" spans="1:5" s="11" customFormat="1" ht="36.6" customHeight="1" x14ac:dyDescent="0.35">
      <c r="B11" s="15" t="s">
        <v>9</v>
      </c>
      <c r="C11" s="14" t="s">
        <v>10</v>
      </c>
    </row>
  </sheetData>
  <mergeCells count="4">
    <mergeCell ref="B2:C2"/>
    <mergeCell ref="B3:C3"/>
    <mergeCell ref="B5:C5"/>
    <mergeCell ref="B6:C6"/>
  </mergeCells>
  <hyperlinks>
    <hyperlink ref="B9" location="'FITKO Personal'!A1" display="FITKO Personal" xr:uid="{00000000-0004-0000-0000-000000000000}"/>
    <hyperlink ref="B10" location="Budgetierung_2025!A1" display="Budgetierung 2025" xr:uid="{00000000-0004-0000-0000-000001000000}"/>
    <hyperlink ref="B11" location="'Budgetentwicklung_2026-2028'!A1" display="Budgetentwicklung 2026-2028" xr:uid="{00000000-0004-0000-0000-000002000000}"/>
  </hyperlinks>
  <pageMargins left="0.7" right="0.7" top="0.75" bottom="0.75" header="0.3" footer="0.3"/>
  <pageSetup paperSize="9" scale="54" orientation="landscape" horizontalDpi="2147483648" verticalDpi="12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22"/>
  <sheetViews>
    <sheetView zoomScale="130" workbookViewId="0"/>
  </sheetViews>
  <sheetFormatPr baseColWidth="10" defaultColWidth="10.73046875" defaultRowHeight="12.75" x14ac:dyDescent="0.35"/>
  <cols>
    <col min="1" max="1" width="23.59765625" customWidth="1"/>
  </cols>
  <sheetData>
    <row r="1" spans="1:13" ht="21.6" customHeight="1" x14ac:dyDescent="0.35">
      <c r="A1" s="16"/>
      <c r="B1" s="164" t="s">
        <v>11</v>
      </c>
      <c r="C1" s="164"/>
    </row>
    <row r="3" spans="1:13" ht="13.9" x14ac:dyDescent="0.4">
      <c r="B3" s="165">
        <v>2023</v>
      </c>
      <c r="C3" s="166"/>
      <c r="D3" s="165">
        <v>2024</v>
      </c>
      <c r="E3" s="166"/>
      <c r="F3" s="165">
        <v>2025</v>
      </c>
      <c r="G3" s="166"/>
      <c r="H3" s="162">
        <v>2026</v>
      </c>
      <c r="I3" s="163"/>
      <c r="J3" s="162">
        <v>2027</v>
      </c>
      <c r="K3" s="163"/>
      <c r="L3" s="162">
        <v>2028</v>
      </c>
      <c r="M3" s="163"/>
    </row>
    <row r="4" spans="1:13" ht="13.15" x14ac:dyDescent="0.4">
      <c r="B4" s="17" t="s">
        <v>12</v>
      </c>
      <c r="C4" s="18" t="s">
        <v>13</v>
      </c>
      <c r="D4" s="17" t="s">
        <v>12</v>
      </c>
      <c r="E4" s="18" t="s">
        <v>13</v>
      </c>
      <c r="F4" s="17" t="s">
        <v>12</v>
      </c>
      <c r="G4" s="18" t="s">
        <v>13</v>
      </c>
      <c r="H4" s="17" t="s">
        <v>12</v>
      </c>
      <c r="I4" s="18" t="s">
        <v>13</v>
      </c>
      <c r="J4" s="17" t="s">
        <v>12</v>
      </c>
      <c r="K4" s="18" t="s">
        <v>13</v>
      </c>
      <c r="L4" s="17" t="s">
        <v>12</v>
      </c>
      <c r="M4" s="18" t="s">
        <v>13</v>
      </c>
    </row>
    <row r="5" spans="1:13" x14ac:dyDescent="0.35">
      <c r="A5" s="19" t="s">
        <v>14</v>
      </c>
      <c r="B5" s="20"/>
      <c r="C5" s="21"/>
      <c r="D5" s="20"/>
      <c r="E5" s="21">
        <v>3</v>
      </c>
      <c r="F5" s="20"/>
      <c r="G5" s="21">
        <v>3</v>
      </c>
      <c r="H5" s="20"/>
      <c r="I5" s="21">
        <v>3</v>
      </c>
      <c r="J5" s="20"/>
      <c r="K5" s="21">
        <v>5</v>
      </c>
      <c r="L5" s="20"/>
      <c r="M5" s="21">
        <v>5</v>
      </c>
    </row>
    <row r="6" spans="1:13" x14ac:dyDescent="0.35">
      <c r="A6" s="22" t="s">
        <v>15</v>
      </c>
      <c r="B6" s="23"/>
      <c r="C6" s="24"/>
      <c r="D6" s="23"/>
      <c r="E6" s="24"/>
      <c r="F6" s="23"/>
      <c r="G6" s="24"/>
      <c r="H6" s="23"/>
      <c r="I6" s="24"/>
      <c r="J6" s="23"/>
      <c r="K6" s="24"/>
      <c r="L6" s="23"/>
      <c r="M6" s="24"/>
    </row>
    <row r="7" spans="1:13" ht="13.15" x14ac:dyDescent="0.35">
      <c r="A7" s="25" t="s">
        <v>16</v>
      </c>
      <c r="B7" s="26">
        <f>B6-B5</f>
        <v>0</v>
      </c>
      <c r="C7" s="27">
        <f t="shared" ref="C7:M7" si="0">C6-C5</f>
        <v>0</v>
      </c>
      <c r="D7" s="26">
        <f t="shared" si="0"/>
        <v>0</v>
      </c>
      <c r="E7" s="27">
        <f t="shared" si="0"/>
        <v>-3</v>
      </c>
      <c r="F7" s="26">
        <f t="shared" si="0"/>
        <v>0</v>
      </c>
      <c r="G7" s="27">
        <f t="shared" si="0"/>
        <v>-3</v>
      </c>
      <c r="H7" s="26">
        <f t="shared" si="0"/>
        <v>0</v>
      </c>
      <c r="I7" s="27">
        <f t="shared" si="0"/>
        <v>-3</v>
      </c>
      <c r="J7" s="26">
        <f t="shared" si="0"/>
        <v>0</v>
      </c>
      <c r="K7" s="27">
        <f t="shared" si="0"/>
        <v>-5</v>
      </c>
      <c r="L7" s="26">
        <f t="shared" si="0"/>
        <v>0</v>
      </c>
      <c r="M7" s="27">
        <f t="shared" si="0"/>
        <v>-5</v>
      </c>
    </row>
    <row r="9" spans="1:13" x14ac:dyDescent="0.35">
      <c r="B9" s="28"/>
    </row>
    <row r="20" spans="1:1" hidden="1" x14ac:dyDescent="0.35">
      <c r="A20" s="28" t="s">
        <v>17</v>
      </c>
    </row>
    <row r="21" spans="1:1" hidden="1" x14ac:dyDescent="0.35">
      <c r="A21" s="28" t="s">
        <v>18</v>
      </c>
    </row>
    <row r="22" spans="1:1" hidden="1" x14ac:dyDescent="0.35">
      <c r="A22" s="28" t="s">
        <v>19</v>
      </c>
    </row>
  </sheetData>
  <mergeCells count="7">
    <mergeCell ref="J3:K3"/>
    <mergeCell ref="L3:M3"/>
    <mergeCell ref="B1:C1"/>
    <mergeCell ref="B3:C3"/>
    <mergeCell ref="D3:E3"/>
    <mergeCell ref="F3:G3"/>
    <mergeCell ref="H3:I3"/>
  </mergeCells>
  <conditionalFormatting sqref="B7:M7">
    <cfRule type="cellIs" dxfId="4" priority="6" operator="greaterThan">
      <formula>0.049</formula>
    </cfRule>
  </conditionalFormatting>
  <conditionalFormatting sqref="B7:M7">
    <cfRule type="cellIs" dxfId="3" priority="2" operator="lessThan">
      <formula>0</formula>
    </cfRule>
  </conditionalFormatting>
  <conditionalFormatting sqref="B7:M7">
    <cfRule type="cellIs" dxfId="2" priority="1" operator="greaterThan">
      <formula>0</formula>
    </cfRule>
  </conditionalFormatting>
  <pageMargins left="0.7" right="0.7" top="0.78740157500000008" bottom="0.78740157500000008" header="0.3" footer="0.3"/>
  <pageSetup paperSize="9" scale="88" orientation="landscape"/>
  <headerFooter>
    <oddFooter>&amp;LVorlagenversion 1.0&amp;C&amp;F&amp;R&amp;D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55"/>
  <sheetViews>
    <sheetView zoomScaleNormal="100" workbookViewId="0">
      <pane xSplit="2" ySplit="4" topLeftCell="C5" activePane="bottomRight" state="frozen"/>
      <selection activeCell="H1" sqref="H1"/>
      <selection pane="topRight"/>
      <selection pane="bottomLeft"/>
      <selection pane="bottomRight" activeCell="A2" sqref="A2"/>
    </sheetView>
  </sheetViews>
  <sheetFormatPr baseColWidth="10" defaultColWidth="10.73046875" defaultRowHeight="12.75" outlineLevelRow="2" x14ac:dyDescent="0.35"/>
  <cols>
    <col min="1" max="1" width="23.265625" customWidth="1"/>
    <col min="2" max="2" width="68.59765625" customWidth="1"/>
    <col min="3" max="3" width="20" style="29" customWidth="1"/>
    <col min="4" max="4" width="20" style="30" hidden="1" customWidth="1"/>
    <col min="5" max="5" width="20" style="30" customWidth="1"/>
    <col min="6" max="6" width="20" style="30" hidden="1" customWidth="1"/>
    <col min="7" max="7" width="21.265625" style="29" customWidth="1"/>
    <col min="8" max="8" width="25.3984375" style="29" customWidth="1"/>
    <col min="9" max="9" width="16.73046875" style="29" customWidth="1"/>
    <col min="10" max="10" width="9.73046875" style="29" customWidth="1"/>
    <col min="11" max="11" width="22.265625" style="29" customWidth="1"/>
    <col min="12" max="12" width="19.1328125" customWidth="1"/>
    <col min="13" max="13" width="13.265625" bestFit="1" customWidth="1"/>
  </cols>
  <sheetData>
    <row r="1" spans="1:12" ht="33.6" customHeight="1" thickBot="1" x14ac:dyDescent="0.4">
      <c r="A1" s="167" t="s">
        <v>20</v>
      </c>
      <c r="B1" s="164"/>
      <c r="C1" s="31"/>
      <c r="D1" s="32"/>
      <c r="E1" s="32"/>
      <c r="F1" s="32"/>
    </row>
    <row r="2" spans="1:12" ht="46.5" customHeight="1" thickBot="1" x14ac:dyDescent="0.45">
      <c r="B2" s="33"/>
      <c r="E2" s="34"/>
      <c r="F2" s="34"/>
      <c r="H2" s="31"/>
    </row>
    <row r="3" spans="1:12" ht="68.45" customHeight="1" thickBot="1" x14ac:dyDescent="0.4">
      <c r="A3" s="35" t="s">
        <v>21</v>
      </c>
      <c r="B3" s="35" t="s">
        <v>22</v>
      </c>
      <c r="C3" s="36" t="s">
        <v>23</v>
      </c>
      <c r="D3" s="116" t="s">
        <v>24</v>
      </c>
      <c r="E3" s="151" t="s">
        <v>25</v>
      </c>
      <c r="F3" s="128" t="s">
        <v>26</v>
      </c>
      <c r="G3" s="37" t="s">
        <v>27</v>
      </c>
      <c r="H3" s="168" t="s">
        <v>28</v>
      </c>
      <c r="I3" s="168"/>
      <c r="J3" s="168"/>
      <c r="K3" s="168"/>
    </row>
    <row r="4" spans="1:12" ht="40.9" customHeight="1" thickBot="1" x14ac:dyDescent="0.4">
      <c r="A4" s="38" t="s">
        <v>29</v>
      </c>
      <c r="B4" s="39" t="s">
        <v>22</v>
      </c>
      <c r="C4" s="114">
        <f>D4*1.19</f>
        <v>12490887.122</v>
      </c>
      <c r="D4" s="117">
        <f>D5+D8+D35+D44</f>
        <v>10496543.800000001</v>
      </c>
      <c r="E4" s="140">
        <f>C4*0.75</f>
        <v>9368165.3414999992</v>
      </c>
      <c r="F4" s="129">
        <f>D4*0.75</f>
        <v>7872407.8500000006</v>
      </c>
      <c r="G4" s="115" t="s">
        <v>27</v>
      </c>
      <c r="H4" s="40" t="s">
        <v>30</v>
      </c>
      <c r="I4" s="40" t="s">
        <v>31</v>
      </c>
      <c r="J4" s="40" t="s">
        <v>32</v>
      </c>
      <c r="K4" s="115" t="s">
        <v>121</v>
      </c>
    </row>
    <row r="5" spans="1:12" ht="26.65" customHeight="1" x14ac:dyDescent="0.35">
      <c r="A5" s="41" t="s">
        <v>33</v>
      </c>
      <c r="B5" s="42" t="s">
        <v>34</v>
      </c>
      <c r="C5" s="43"/>
      <c r="D5" s="118"/>
      <c r="E5" s="141"/>
      <c r="F5" s="130"/>
      <c r="G5" s="44"/>
      <c r="H5" s="45"/>
      <c r="I5" s="45"/>
      <c r="J5" s="45"/>
      <c r="K5" s="45"/>
    </row>
    <row r="6" spans="1:12" x14ac:dyDescent="0.35">
      <c r="A6" s="46" t="s">
        <v>35</v>
      </c>
      <c r="B6" s="47"/>
      <c r="C6" s="48"/>
      <c r="D6" s="119"/>
      <c r="E6" s="142"/>
      <c r="F6" s="131"/>
      <c r="G6" s="49"/>
      <c r="H6" s="50"/>
      <c r="I6" s="50"/>
      <c r="J6" s="50"/>
      <c r="K6" s="50"/>
    </row>
    <row r="7" spans="1:12" x14ac:dyDescent="0.35">
      <c r="A7" s="46" t="s">
        <v>36</v>
      </c>
      <c r="B7" s="47"/>
      <c r="C7" s="48"/>
      <c r="D7" s="119"/>
      <c r="E7" s="142"/>
      <c r="F7" s="131"/>
      <c r="G7" s="49"/>
      <c r="H7" s="50"/>
      <c r="I7" s="50"/>
      <c r="J7" s="50"/>
      <c r="K7" s="50"/>
    </row>
    <row r="8" spans="1:12" ht="26.65" customHeight="1" x14ac:dyDescent="0.35">
      <c r="A8" s="51" t="s">
        <v>37</v>
      </c>
      <c r="B8" s="52" t="s">
        <v>38</v>
      </c>
      <c r="C8" s="53">
        <f t="shared" ref="C8:C9" si="0">D8*1.19</f>
        <v>7673005.5220000008</v>
      </c>
      <c r="D8" s="120">
        <f>D9+D23+D32</f>
        <v>6447903.8000000007</v>
      </c>
      <c r="E8" s="143">
        <f t="shared" ref="E8:E9" si="1">C8*0.75</f>
        <v>5754754.1415000008</v>
      </c>
      <c r="F8" s="132">
        <f t="shared" ref="F8:F9" si="2">D8*0.75</f>
        <v>4835927.8500000006</v>
      </c>
      <c r="G8" s="54"/>
      <c r="H8" s="55"/>
      <c r="I8" s="55"/>
      <c r="J8" s="55"/>
      <c r="K8" s="55"/>
    </row>
    <row r="9" spans="1:12" s="56" customFormat="1" ht="52.5" customHeight="1" x14ac:dyDescent="0.35">
      <c r="A9" s="170" t="s">
        <v>39</v>
      </c>
      <c r="B9" s="57" t="s">
        <v>40</v>
      </c>
      <c r="C9" s="58">
        <f t="shared" si="0"/>
        <v>2827948.3680000002</v>
      </c>
      <c r="D9" s="121">
        <f>D10+D18</f>
        <v>2376427.2000000002</v>
      </c>
      <c r="E9" s="144">
        <f t="shared" si="1"/>
        <v>2120961.2760000001</v>
      </c>
      <c r="F9" s="133">
        <f t="shared" si="2"/>
        <v>1782320.4000000001</v>
      </c>
      <c r="G9" s="59"/>
      <c r="H9" s="60"/>
      <c r="I9" s="60"/>
      <c r="J9" s="60"/>
      <c r="K9" s="60"/>
    </row>
    <row r="10" spans="1:12" s="56" customFormat="1" ht="52.5" customHeight="1" outlineLevel="1" x14ac:dyDescent="0.35">
      <c r="A10" s="61" t="s">
        <v>41</v>
      </c>
      <c r="B10" s="57" t="s">
        <v>42</v>
      </c>
      <c r="C10" s="58">
        <f t="shared" ref="C10:C43" si="3">D10*1.19</f>
        <v>1895021.6879999998</v>
      </c>
      <c r="D10" s="121">
        <f>SUM(D11:D17)</f>
        <v>1592455.2</v>
      </c>
      <c r="E10" s="144">
        <f t="shared" ref="E10:E43" si="4">C10*0.75</f>
        <v>1421266.2659999998</v>
      </c>
      <c r="F10" s="133">
        <f t="shared" ref="F10:F43" si="5">D10*0.75</f>
        <v>1194341.3999999999</v>
      </c>
      <c r="G10" s="59"/>
      <c r="H10" s="60"/>
      <c r="I10" s="60"/>
      <c r="J10" s="60"/>
      <c r="K10" s="60"/>
    </row>
    <row r="11" spans="1:12" s="56" customFormat="1" ht="87.75" customHeight="1" outlineLevel="2" x14ac:dyDescent="0.35">
      <c r="A11" s="79" t="s">
        <v>43</v>
      </c>
      <c r="B11" s="63" t="s">
        <v>44</v>
      </c>
      <c r="C11" s="64">
        <f t="shared" si="3"/>
        <v>630700</v>
      </c>
      <c r="D11" s="122">
        <f t="shared" ref="D11:D16" si="6">H11*I11</f>
        <v>530000</v>
      </c>
      <c r="E11" s="145">
        <f t="shared" si="4"/>
        <v>473025</v>
      </c>
      <c r="F11" s="134">
        <f t="shared" si="5"/>
        <v>397500</v>
      </c>
      <c r="G11" s="65" t="s">
        <v>45</v>
      </c>
      <c r="H11" s="66">
        <f>530000/12</f>
        <v>44166.666666666664</v>
      </c>
      <c r="I11" s="67">
        <v>12</v>
      </c>
      <c r="J11" s="67" t="s">
        <v>46</v>
      </c>
      <c r="K11" s="67"/>
    </row>
    <row r="12" spans="1:12" s="56" customFormat="1" ht="111" customHeight="1" outlineLevel="2" x14ac:dyDescent="0.35">
      <c r="A12" s="79" t="s">
        <v>47</v>
      </c>
      <c r="B12" s="63" t="s">
        <v>48</v>
      </c>
      <c r="C12" s="64">
        <f t="shared" si="3"/>
        <v>88850.159999999989</v>
      </c>
      <c r="D12" s="122">
        <f t="shared" si="6"/>
        <v>74664</v>
      </c>
      <c r="E12" s="145">
        <f t="shared" si="4"/>
        <v>66637.62</v>
      </c>
      <c r="F12" s="134">
        <f t="shared" si="5"/>
        <v>55998</v>
      </c>
      <c r="G12" s="65" t="s">
        <v>49</v>
      </c>
      <c r="H12" s="66">
        <v>152.5</v>
      </c>
      <c r="I12" s="67">
        <f>204*0.3*8</f>
        <v>489.59999999999997</v>
      </c>
      <c r="J12" s="67" t="s">
        <v>50</v>
      </c>
      <c r="K12" s="67">
        <v>0.3</v>
      </c>
    </row>
    <row r="13" spans="1:12" s="56" customFormat="1" ht="114.75" customHeight="1" outlineLevel="2" x14ac:dyDescent="0.35">
      <c r="A13" s="79" t="s">
        <v>51</v>
      </c>
      <c r="B13" s="63" t="s">
        <v>52</v>
      </c>
      <c r="C13" s="64">
        <f t="shared" si="3"/>
        <v>148083.6</v>
      </c>
      <c r="D13" s="122">
        <f t="shared" si="6"/>
        <v>124440</v>
      </c>
      <c r="E13" s="145">
        <f t="shared" si="4"/>
        <v>111062.70000000001</v>
      </c>
      <c r="F13" s="134">
        <f t="shared" si="5"/>
        <v>93330</v>
      </c>
      <c r="G13" s="65" t="s">
        <v>49</v>
      </c>
      <c r="H13" s="66">
        <v>152.5</v>
      </c>
      <c r="I13" s="67">
        <f>204*0.5*8</f>
        <v>816</v>
      </c>
      <c r="J13" s="67" t="s">
        <v>50</v>
      </c>
      <c r="K13" s="67">
        <v>0.5</v>
      </c>
    </row>
    <row r="14" spans="1:12" s="56" customFormat="1" ht="77.25" customHeight="1" outlineLevel="2" x14ac:dyDescent="0.35">
      <c r="A14" s="79" t="s">
        <v>53</v>
      </c>
      <c r="B14" s="63" t="s">
        <v>54</v>
      </c>
      <c r="C14" s="64">
        <f t="shared" si="3"/>
        <v>535500</v>
      </c>
      <c r="D14" s="122">
        <f t="shared" si="6"/>
        <v>450000</v>
      </c>
      <c r="E14" s="145">
        <f t="shared" si="4"/>
        <v>401625</v>
      </c>
      <c r="F14" s="134">
        <f t="shared" si="5"/>
        <v>337500</v>
      </c>
      <c r="G14" s="65" t="s">
        <v>45</v>
      </c>
      <c r="H14" s="66">
        <f>450000/12</f>
        <v>37500</v>
      </c>
      <c r="I14" s="67">
        <v>12</v>
      </c>
      <c r="J14" s="67" t="s">
        <v>46</v>
      </c>
      <c r="K14" s="67"/>
    </row>
    <row r="15" spans="1:12" s="56" customFormat="1" ht="186.6" customHeight="1" outlineLevel="2" x14ac:dyDescent="0.35">
      <c r="A15" s="79" t="s">
        <v>55</v>
      </c>
      <c r="B15" s="63" t="s">
        <v>56</v>
      </c>
      <c r="C15" s="64">
        <f t="shared" si="3"/>
        <v>335008.8</v>
      </c>
      <c r="D15" s="122">
        <f t="shared" si="6"/>
        <v>281520</v>
      </c>
      <c r="E15" s="145">
        <f t="shared" si="4"/>
        <v>251256.59999999998</v>
      </c>
      <c r="F15" s="134">
        <f t="shared" si="5"/>
        <v>211140</v>
      </c>
      <c r="G15" s="65" t="s">
        <v>49</v>
      </c>
      <c r="H15" s="66">
        <v>172.5</v>
      </c>
      <c r="I15" s="67">
        <f>204*8</f>
        <v>1632</v>
      </c>
      <c r="J15" s="67" t="s">
        <v>50</v>
      </c>
      <c r="K15" s="67">
        <v>1</v>
      </c>
      <c r="L15" s="68"/>
    </row>
    <row r="16" spans="1:12" s="56" customFormat="1" ht="48.6" customHeight="1" outlineLevel="2" x14ac:dyDescent="0.35">
      <c r="A16" s="79" t="s">
        <v>57</v>
      </c>
      <c r="B16" s="63" t="s">
        <v>58</v>
      </c>
      <c r="C16" s="64">
        <f t="shared" si="3"/>
        <v>66640</v>
      </c>
      <c r="D16" s="122">
        <f t="shared" si="6"/>
        <v>56000</v>
      </c>
      <c r="E16" s="145">
        <f t="shared" si="4"/>
        <v>49980</v>
      </c>
      <c r="F16" s="134">
        <f t="shared" si="5"/>
        <v>42000</v>
      </c>
      <c r="G16" s="65" t="s">
        <v>59</v>
      </c>
      <c r="H16" s="66">
        <v>56000</v>
      </c>
      <c r="I16" s="67">
        <v>1</v>
      </c>
      <c r="J16" s="67"/>
      <c r="K16" s="67"/>
    </row>
    <row r="17" spans="1:12" s="56" customFormat="1" ht="13.15" outlineLevel="2" x14ac:dyDescent="0.35">
      <c r="A17" s="79" t="s">
        <v>60</v>
      </c>
      <c r="B17" s="63" t="s">
        <v>61</v>
      </c>
      <c r="C17" s="64">
        <f t="shared" si="3"/>
        <v>90239.127999999997</v>
      </c>
      <c r="D17" s="122">
        <f>SUM(D11:D16)*0.05</f>
        <v>75831.199999999997</v>
      </c>
      <c r="E17" s="145">
        <f t="shared" si="4"/>
        <v>67679.34599999999</v>
      </c>
      <c r="F17" s="134">
        <f t="shared" si="5"/>
        <v>56873.399999999994</v>
      </c>
      <c r="G17" s="65" t="s">
        <v>62</v>
      </c>
      <c r="H17" s="66"/>
      <c r="I17" s="67"/>
      <c r="J17" s="67"/>
      <c r="K17" s="67"/>
    </row>
    <row r="18" spans="1:12" s="56" customFormat="1" ht="55.5" customHeight="1" outlineLevel="1" x14ac:dyDescent="0.35">
      <c r="A18" s="69" t="s">
        <v>63</v>
      </c>
      <c r="B18" s="70" t="s">
        <v>64</v>
      </c>
      <c r="C18" s="58">
        <f t="shared" si="3"/>
        <v>932926.67999999993</v>
      </c>
      <c r="D18" s="121">
        <f>SUM(D19:D22)</f>
        <v>783972</v>
      </c>
      <c r="E18" s="144">
        <f t="shared" si="4"/>
        <v>699695.01</v>
      </c>
      <c r="F18" s="133">
        <f t="shared" si="5"/>
        <v>587979</v>
      </c>
      <c r="G18" s="71"/>
      <c r="H18" s="72"/>
      <c r="I18" s="72"/>
      <c r="J18" s="72"/>
      <c r="K18" s="72"/>
    </row>
    <row r="19" spans="1:12" s="56" customFormat="1" ht="133.5" customHeight="1" outlineLevel="1" x14ac:dyDescent="0.35">
      <c r="A19" s="79" t="s">
        <v>65</v>
      </c>
      <c r="B19" s="73" t="s">
        <v>66</v>
      </c>
      <c r="C19" s="64">
        <f t="shared" si="3"/>
        <v>296167.2</v>
      </c>
      <c r="D19" s="122">
        <f t="shared" ref="D19:D21" si="7">H19*I19</f>
        <v>248880</v>
      </c>
      <c r="E19" s="145">
        <f t="shared" si="4"/>
        <v>222125.40000000002</v>
      </c>
      <c r="F19" s="134">
        <f t="shared" si="5"/>
        <v>186660</v>
      </c>
      <c r="G19" s="71" t="s">
        <v>49</v>
      </c>
      <c r="H19" s="74">
        <v>152.5</v>
      </c>
      <c r="I19" s="75">
        <f>1*204*8</f>
        <v>1632</v>
      </c>
      <c r="J19" s="75" t="s">
        <v>50</v>
      </c>
      <c r="K19" s="72">
        <v>1</v>
      </c>
    </row>
    <row r="20" spans="1:12" s="56" customFormat="1" ht="69" customHeight="1" outlineLevel="1" x14ac:dyDescent="0.35">
      <c r="A20" s="79" t="s">
        <v>67</v>
      </c>
      <c r="B20" s="63" t="s">
        <v>68</v>
      </c>
      <c r="C20" s="64">
        <f t="shared" si="3"/>
        <v>148083.6</v>
      </c>
      <c r="D20" s="122">
        <f t="shared" si="7"/>
        <v>124440</v>
      </c>
      <c r="E20" s="145">
        <f t="shared" si="4"/>
        <v>111062.70000000001</v>
      </c>
      <c r="F20" s="134">
        <f t="shared" si="5"/>
        <v>93330</v>
      </c>
      <c r="G20" s="71" t="s">
        <v>49</v>
      </c>
      <c r="H20" s="74">
        <v>152.5</v>
      </c>
      <c r="I20" s="75">
        <f>0.5*204*8</f>
        <v>816</v>
      </c>
      <c r="J20" s="75" t="s">
        <v>50</v>
      </c>
      <c r="K20" s="72">
        <v>0.5</v>
      </c>
    </row>
    <row r="21" spans="1:12" s="56" customFormat="1" ht="84" customHeight="1" outlineLevel="1" x14ac:dyDescent="0.35">
      <c r="A21" s="79" t="s">
        <v>69</v>
      </c>
      <c r="B21" s="63" t="s">
        <v>70</v>
      </c>
      <c r="C21" s="64">
        <f t="shared" si="3"/>
        <v>444250.8</v>
      </c>
      <c r="D21" s="122">
        <f t="shared" si="7"/>
        <v>373320</v>
      </c>
      <c r="E21" s="145">
        <f t="shared" si="4"/>
        <v>333188.09999999998</v>
      </c>
      <c r="F21" s="134">
        <f t="shared" si="5"/>
        <v>279990</v>
      </c>
      <c r="G21" s="71" t="s">
        <v>49</v>
      </c>
      <c r="H21" s="66">
        <v>152.5</v>
      </c>
      <c r="I21" s="77">
        <f>1.5*204*8</f>
        <v>2448</v>
      </c>
      <c r="J21" s="77" t="s">
        <v>50</v>
      </c>
      <c r="K21" s="67">
        <v>1.5</v>
      </c>
    </row>
    <row r="22" spans="1:12" s="56" customFormat="1" ht="33" customHeight="1" outlineLevel="1" x14ac:dyDescent="0.35">
      <c r="A22" s="79" t="s">
        <v>71</v>
      </c>
      <c r="B22" s="63" t="s">
        <v>61</v>
      </c>
      <c r="C22" s="64">
        <f t="shared" si="3"/>
        <v>44425.079999999994</v>
      </c>
      <c r="D22" s="122">
        <f>SUM(D19:D21)*0.05</f>
        <v>37332</v>
      </c>
      <c r="E22" s="145">
        <f t="shared" si="4"/>
        <v>33318.81</v>
      </c>
      <c r="F22" s="134">
        <f t="shared" si="5"/>
        <v>27999</v>
      </c>
      <c r="G22" s="65" t="s">
        <v>62</v>
      </c>
      <c r="H22" s="66"/>
      <c r="I22" s="67"/>
      <c r="J22" s="67"/>
      <c r="K22" s="67"/>
    </row>
    <row r="23" spans="1:12" s="56" customFormat="1" ht="50.65" customHeight="1" x14ac:dyDescent="0.35">
      <c r="A23" s="61" t="s">
        <v>72</v>
      </c>
      <c r="B23" s="70" t="s">
        <v>73</v>
      </c>
      <c r="C23" s="58">
        <f t="shared" si="3"/>
        <v>4220307.1540000001</v>
      </c>
      <c r="D23" s="121">
        <f>D24+D30</f>
        <v>3546476.6</v>
      </c>
      <c r="E23" s="144">
        <f t="shared" si="4"/>
        <v>3165230.3655000003</v>
      </c>
      <c r="F23" s="133">
        <f t="shared" si="5"/>
        <v>2659857.4500000002</v>
      </c>
      <c r="G23" s="78"/>
      <c r="H23" s="60"/>
      <c r="I23" s="60"/>
      <c r="J23" s="60"/>
      <c r="K23" s="60"/>
    </row>
    <row r="24" spans="1:12" s="56" customFormat="1" ht="50.65" customHeight="1" outlineLevel="1" x14ac:dyDescent="0.35">
      <c r="A24" s="79" t="s">
        <v>74</v>
      </c>
      <c r="B24" s="70" t="s">
        <v>75</v>
      </c>
      <c r="C24" s="58">
        <f t="shared" si="3"/>
        <v>3518207.1540000001</v>
      </c>
      <c r="D24" s="121">
        <f>SUM(D25:D29)</f>
        <v>2956476.6</v>
      </c>
      <c r="E24" s="144">
        <f t="shared" si="4"/>
        <v>2638655.3655000003</v>
      </c>
      <c r="F24" s="133">
        <f t="shared" si="5"/>
        <v>2217357.4500000002</v>
      </c>
      <c r="G24" s="78"/>
      <c r="H24" s="60"/>
      <c r="I24" s="60"/>
      <c r="J24" s="60"/>
      <c r="K24" s="60"/>
    </row>
    <row r="25" spans="1:12" s="56" customFormat="1" ht="276" customHeight="1" outlineLevel="2" x14ac:dyDescent="0.35">
      <c r="A25" s="79" t="s">
        <v>76</v>
      </c>
      <c r="B25" s="80" t="s">
        <v>77</v>
      </c>
      <c r="C25" s="64">
        <f t="shared" si="3"/>
        <v>1802007.48</v>
      </c>
      <c r="D25" s="122">
        <f>152.5*(1.5*204*8)+(164.5*(4.25*204*8))</f>
        <v>1514292</v>
      </c>
      <c r="E25" s="145">
        <f t="shared" si="4"/>
        <v>1351505.6099999999</v>
      </c>
      <c r="F25" s="134">
        <f t="shared" si="5"/>
        <v>1135719</v>
      </c>
      <c r="G25" s="65" t="s">
        <v>49</v>
      </c>
      <c r="H25" s="81" t="s">
        <v>78</v>
      </c>
      <c r="I25" s="67">
        <f>(1.5*204*8)+(4.25*204*8)</f>
        <v>9384</v>
      </c>
      <c r="J25" s="67" t="s">
        <v>50</v>
      </c>
      <c r="K25" s="67">
        <v>5.75</v>
      </c>
      <c r="L25" s="66"/>
    </row>
    <row r="26" spans="1:12" s="56" customFormat="1" ht="163.35" customHeight="1" outlineLevel="2" x14ac:dyDescent="0.35">
      <c r="A26" s="79" t="s">
        <v>79</v>
      </c>
      <c r="B26" s="80" t="s">
        <v>80</v>
      </c>
      <c r="C26" s="64">
        <f t="shared" si="3"/>
        <v>555730</v>
      </c>
      <c r="D26" s="122">
        <f>H26*I26</f>
        <v>467000</v>
      </c>
      <c r="E26" s="145">
        <f t="shared" si="4"/>
        <v>416797.5</v>
      </c>
      <c r="F26" s="134">
        <f t="shared" si="5"/>
        <v>350250</v>
      </c>
      <c r="G26" s="65" t="s">
        <v>49</v>
      </c>
      <c r="H26" s="66">
        <f>1800/8</f>
        <v>225</v>
      </c>
      <c r="I26" s="77">
        <f>467000/225</f>
        <v>2075.5555555555557</v>
      </c>
      <c r="J26" s="67" t="s">
        <v>50</v>
      </c>
      <c r="K26" s="82">
        <f>I26/(204*8)</f>
        <v>1.2717864923747277</v>
      </c>
    </row>
    <row r="27" spans="1:12" s="56" customFormat="1" ht="200.65" customHeight="1" outlineLevel="2" x14ac:dyDescent="0.35">
      <c r="A27" s="79" t="s">
        <v>81</v>
      </c>
      <c r="B27" s="80" t="s">
        <v>82</v>
      </c>
      <c r="C27" s="64">
        <f t="shared" si="3"/>
        <v>825431.6</v>
      </c>
      <c r="D27" s="122">
        <f>593640+100000</f>
        <v>693640</v>
      </c>
      <c r="E27" s="145">
        <f t="shared" si="4"/>
        <v>619073.69999999995</v>
      </c>
      <c r="F27" s="134">
        <f t="shared" si="5"/>
        <v>520230</v>
      </c>
      <c r="G27" s="83" t="s">
        <v>83</v>
      </c>
      <c r="H27" s="66">
        <f>(1690+1220)/2/8</f>
        <v>181.875</v>
      </c>
      <c r="I27" s="67">
        <v>3264</v>
      </c>
      <c r="J27" s="67" t="s">
        <v>50</v>
      </c>
      <c r="K27" s="67">
        <v>2</v>
      </c>
      <c r="L27" s="68"/>
    </row>
    <row r="28" spans="1:12" s="56" customFormat="1" ht="69" customHeight="1" outlineLevel="2" x14ac:dyDescent="0.35">
      <c r="A28" s="79" t="s">
        <v>84</v>
      </c>
      <c r="B28" s="80" t="s">
        <v>85</v>
      </c>
      <c r="C28" s="64">
        <f t="shared" si="3"/>
        <v>167504.4</v>
      </c>
      <c r="D28" s="122">
        <f>H28*I28</f>
        <v>140760</v>
      </c>
      <c r="E28" s="145">
        <f t="shared" si="4"/>
        <v>125628.29999999999</v>
      </c>
      <c r="F28" s="134">
        <f t="shared" si="5"/>
        <v>105570</v>
      </c>
      <c r="G28" s="65" t="s">
        <v>49</v>
      </c>
      <c r="H28" s="66">
        <v>172.5</v>
      </c>
      <c r="I28" s="67">
        <f>0.5*204*8</f>
        <v>816</v>
      </c>
      <c r="J28" s="67" t="s">
        <v>50</v>
      </c>
      <c r="K28" s="67">
        <v>0.5</v>
      </c>
    </row>
    <row r="29" spans="1:12" s="56" customFormat="1" ht="45.6" customHeight="1" outlineLevel="2" x14ac:dyDescent="0.35">
      <c r="A29" s="79" t="s">
        <v>86</v>
      </c>
      <c r="B29" s="155" t="s">
        <v>124</v>
      </c>
      <c r="C29" s="64">
        <f t="shared" si="3"/>
        <v>167533.674</v>
      </c>
      <c r="D29" s="122">
        <f>SUM(D25:D28)*0.05</f>
        <v>140784.6</v>
      </c>
      <c r="E29" s="145">
        <f t="shared" si="4"/>
        <v>125650.2555</v>
      </c>
      <c r="F29" s="134">
        <f t="shared" si="5"/>
        <v>105588.45000000001</v>
      </c>
      <c r="G29" s="65" t="s">
        <v>62</v>
      </c>
      <c r="H29" s="66">
        <v>155000</v>
      </c>
      <c r="I29" s="67">
        <v>1</v>
      </c>
      <c r="J29" s="67"/>
      <c r="K29" s="67"/>
    </row>
    <row r="30" spans="1:12" s="56" customFormat="1" ht="61.5" customHeight="1" outlineLevel="1" x14ac:dyDescent="0.35">
      <c r="A30" s="79" t="s">
        <v>87</v>
      </c>
      <c r="B30" s="57" t="s">
        <v>88</v>
      </c>
      <c r="C30" s="58">
        <f t="shared" si="3"/>
        <v>702100</v>
      </c>
      <c r="D30" s="121">
        <f>SUM(D31:D31)</f>
        <v>590000</v>
      </c>
      <c r="E30" s="144">
        <f t="shared" si="4"/>
        <v>526575</v>
      </c>
      <c r="F30" s="133">
        <f t="shared" si="5"/>
        <v>442500</v>
      </c>
      <c r="G30" s="59"/>
      <c r="H30" s="60"/>
      <c r="I30" s="60"/>
      <c r="J30" s="60"/>
      <c r="K30" s="60"/>
    </row>
    <row r="31" spans="1:12" s="56" customFormat="1" ht="127.9" outlineLevel="1" x14ac:dyDescent="0.35">
      <c r="A31" s="79" t="s">
        <v>89</v>
      </c>
      <c r="B31" s="152" t="s">
        <v>119</v>
      </c>
      <c r="C31" s="64">
        <f t="shared" si="3"/>
        <v>702100</v>
      </c>
      <c r="D31" s="122">
        <f>H31*I31</f>
        <v>590000</v>
      </c>
      <c r="E31" s="145">
        <f t="shared" si="4"/>
        <v>526575</v>
      </c>
      <c r="F31" s="134">
        <f t="shared" si="5"/>
        <v>442500</v>
      </c>
      <c r="G31" s="65" t="s">
        <v>49</v>
      </c>
      <c r="H31" s="77">
        <f>1475</f>
        <v>1475</v>
      </c>
      <c r="I31" s="67">
        <f>2*200</f>
        <v>400</v>
      </c>
      <c r="J31" s="67" t="s">
        <v>90</v>
      </c>
      <c r="K31" s="67">
        <v>2</v>
      </c>
    </row>
    <row r="32" spans="1:12" s="56" customFormat="1" ht="54" customHeight="1" x14ac:dyDescent="0.35">
      <c r="A32" s="171" t="s">
        <v>91</v>
      </c>
      <c r="B32" s="70" t="s">
        <v>92</v>
      </c>
      <c r="C32" s="172">
        <f t="shared" si="3"/>
        <v>624750</v>
      </c>
      <c r="D32" s="123">
        <f>SUM(D33)</f>
        <v>525000</v>
      </c>
      <c r="E32" s="146">
        <f t="shared" si="4"/>
        <v>468562.5</v>
      </c>
      <c r="F32" s="135">
        <f t="shared" si="5"/>
        <v>393750</v>
      </c>
      <c r="G32" s="65"/>
      <c r="H32" s="77"/>
      <c r="I32" s="67"/>
      <c r="J32" s="67"/>
      <c r="K32" s="67"/>
    </row>
    <row r="33" spans="1:13" s="56" customFormat="1" ht="33.75" customHeight="1" outlineLevel="2" x14ac:dyDescent="0.35">
      <c r="A33" s="79" t="s">
        <v>93</v>
      </c>
      <c r="B33" s="152" t="s">
        <v>120</v>
      </c>
      <c r="C33" s="64">
        <f t="shared" si="3"/>
        <v>624750</v>
      </c>
      <c r="D33" s="122">
        <f>200000+110000+315000-100000</f>
        <v>525000</v>
      </c>
      <c r="E33" s="145">
        <f t="shared" si="4"/>
        <v>468562.5</v>
      </c>
      <c r="F33" s="134">
        <f t="shared" si="5"/>
        <v>393750</v>
      </c>
      <c r="G33" s="153" t="s">
        <v>49</v>
      </c>
      <c r="H33" s="77"/>
      <c r="I33" s="154">
        <v>1</v>
      </c>
      <c r="J33" s="154" t="s">
        <v>106</v>
      </c>
      <c r="K33" s="67"/>
    </row>
    <row r="34" spans="1:13" s="56" customFormat="1" ht="13.15" outlineLevel="1" x14ac:dyDescent="0.35">
      <c r="A34" s="76"/>
      <c r="B34" s="63"/>
      <c r="C34" s="58"/>
      <c r="D34" s="124"/>
      <c r="E34" s="147"/>
      <c r="F34" s="136">
        <f t="shared" si="5"/>
        <v>0</v>
      </c>
      <c r="G34" s="65"/>
      <c r="H34" s="77"/>
      <c r="I34" s="67"/>
      <c r="J34" s="67"/>
      <c r="K34" s="67"/>
    </row>
    <row r="35" spans="1:13" s="56" customFormat="1" ht="29.65" customHeight="1" x14ac:dyDescent="0.35">
      <c r="A35" s="84" t="s">
        <v>94</v>
      </c>
      <c r="B35" s="52" t="s">
        <v>95</v>
      </c>
      <c r="C35" s="85">
        <f t="shared" si="3"/>
        <v>4817881.5999999996</v>
      </c>
      <c r="D35" s="125">
        <f>D36+D42</f>
        <v>4048640</v>
      </c>
      <c r="E35" s="148">
        <f t="shared" si="4"/>
        <v>3613411.1999999997</v>
      </c>
      <c r="F35" s="137">
        <f t="shared" si="5"/>
        <v>3036480</v>
      </c>
      <c r="G35" s="86"/>
      <c r="H35" s="87"/>
      <c r="I35" s="87"/>
      <c r="J35" s="87"/>
      <c r="K35" s="88"/>
    </row>
    <row r="36" spans="1:13" s="56" customFormat="1" ht="61.15" customHeight="1" x14ac:dyDescent="0.35">
      <c r="A36" s="69" t="s">
        <v>96</v>
      </c>
      <c r="B36" s="70" t="s">
        <v>97</v>
      </c>
      <c r="C36" s="58">
        <f t="shared" si="3"/>
        <v>4056281.5999999996</v>
      </c>
      <c r="D36" s="121">
        <f>SUM(D37:D41)</f>
        <v>3408640</v>
      </c>
      <c r="E36" s="144">
        <f t="shared" si="4"/>
        <v>3042211.1999999997</v>
      </c>
      <c r="F36" s="133">
        <f t="shared" si="5"/>
        <v>2556480</v>
      </c>
      <c r="G36" s="89"/>
      <c r="H36" s="90"/>
      <c r="I36" s="60"/>
      <c r="J36" s="60"/>
      <c r="K36" s="60"/>
      <c r="M36" s="68"/>
    </row>
    <row r="37" spans="1:13" s="56" customFormat="1" ht="152.65" customHeight="1" outlineLevel="1" x14ac:dyDescent="0.35">
      <c r="A37" s="79" t="s">
        <v>98</v>
      </c>
      <c r="B37" s="63" t="s">
        <v>99</v>
      </c>
      <c r="C37" s="64">
        <f t="shared" si="3"/>
        <v>2252812.7999999998</v>
      </c>
      <c r="D37" s="122">
        <f t="shared" ref="D37:D40" si="8">H37*I37</f>
        <v>1893120</v>
      </c>
      <c r="E37" s="145">
        <f t="shared" si="4"/>
        <v>1689609.5999999999</v>
      </c>
      <c r="F37" s="134">
        <f t="shared" si="5"/>
        <v>1419840</v>
      </c>
      <c r="G37" s="65" t="s">
        <v>100</v>
      </c>
      <c r="H37" s="66">
        <f t="shared" ref="H37:H38" si="9">1280/8</f>
        <v>160</v>
      </c>
      <c r="I37" s="67">
        <f>7.25*204*8</f>
        <v>11832</v>
      </c>
      <c r="J37" s="67" t="s">
        <v>50</v>
      </c>
      <c r="K37" s="67">
        <v>7.25</v>
      </c>
    </row>
    <row r="38" spans="1:13" s="56" customFormat="1" ht="92.25" customHeight="1" outlineLevel="1" x14ac:dyDescent="0.35">
      <c r="A38" s="79" t="s">
        <v>101</v>
      </c>
      <c r="B38" s="63" t="s">
        <v>102</v>
      </c>
      <c r="C38" s="64">
        <f t="shared" si="3"/>
        <v>543782.40000000002</v>
      </c>
      <c r="D38" s="122">
        <f t="shared" si="8"/>
        <v>456960</v>
      </c>
      <c r="E38" s="145">
        <f t="shared" si="4"/>
        <v>407836.80000000005</v>
      </c>
      <c r="F38" s="134">
        <f t="shared" si="5"/>
        <v>342720</v>
      </c>
      <c r="G38" s="65" t="s">
        <v>100</v>
      </c>
      <c r="H38" s="66">
        <f t="shared" si="9"/>
        <v>160</v>
      </c>
      <c r="I38" s="67">
        <f>1.75*204*8</f>
        <v>2856</v>
      </c>
      <c r="J38" s="67" t="s">
        <v>50</v>
      </c>
      <c r="K38" s="67">
        <v>1.75</v>
      </c>
    </row>
    <row r="39" spans="1:13" s="56" customFormat="1" ht="92.25" customHeight="1" outlineLevel="1" x14ac:dyDescent="0.35">
      <c r="A39" s="79" t="s">
        <v>103</v>
      </c>
      <c r="B39" s="63" t="s">
        <v>104</v>
      </c>
      <c r="C39" s="64">
        <f t="shared" si="3"/>
        <v>640886.4</v>
      </c>
      <c r="D39" s="122">
        <f t="shared" si="8"/>
        <v>538560</v>
      </c>
      <c r="E39" s="145">
        <f t="shared" si="4"/>
        <v>480664.80000000005</v>
      </c>
      <c r="F39" s="134">
        <f t="shared" si="5"/>
        <v>403920</v>
      </c>
      <c r="G39" s="65" t="s">
        <v>100</v>
      </c>
      <c r="H39" s="66">
        <v>165</v>
      </c>
      <c r="I39" s="67">
        <f>2*204*8</f>
        <v>3264</v>
      </c>
      <c r="J39" s="67" t="s">
        <v>50</v>
      </c>
      <c r="K39" s="67">
        <v>2</v>
      </c>
    </row>
    <row r="40" spans="1:13" s="56" customFormat="1" ht="40.9" customHeight="1" outlineLevel="1" x14ac:dyDescent="0.35">
      <c r="A40" s="79" t="s">
        <v>105</v>
      </c>
      <c r="B40" s="63" t="s">
        <v>123</v>
      </c>
      <c r="C40" s="64">
        <f t="shared" si="3"/>
        <v>440300</v>
      </c>
      <c r="D40" s="122">
        <f t="shared" si="8"/>
        <v>370000</v>
      </c>
      <c r="E40" s="145">
        <f t="shared" si="4"/>
        <v>330225</v>
      </c>
      <c r="F40" s="134">
        <f t="shared" si="5"/>
        <v>277500</v>
      </c>
      <c r="G40" s="65" t="s">
        <v>49</v>
      </c>
      <c r="H40" s="66">
        <v>370000</v>
      </c>
      <c r="I40" s="67">
        <v>1</v>
      </c>
      <c r="J40" s="67" t="s">
        <v>106</v>
      </c>
      <c r="K40" s="67"/>
    </row>
    <row r="41" spans="1:13" s="56" customFormat="1" ht="39.6" customHeight="1" outlineLevel="1" x14ac:dyDescent="0.35">
      <c r="A41" s="79" t="s">
        <v>107</v>
      </c>
      <c r="B41" s="63" t="s">
        <v>108</v>
      </c>
      <c r="C41" s="64">
        <f t="shared" si="3"/>
        <v>178500</v>
      </c>
      <c r="D41" s="122">
        <v>150000</v>
      </c>
      <c r="E41" s="145">
        <f t="shared" si="4"/>
        <v>133875</v>
      </c>
      <c r="F41" s="134">
        <f t="shared" si="5"/>
        <v>112500</v>
      </c>
      <c r="G41" s="65" t="s">
        <v>62</v>
      </c>
      <c r="H41" s="66">
        <v>150000</v>
      </c>
      <c r="I41" s="67">
        <v>1</v>
      </c>
      <c r="J41" s="67" t="s">
        <v>106</v>
      </c>
      <c r="K41" s="67"/>
    </row>
    <row r="42" spans="1:13" s="56" customFormat="1" ht="60.6" customHeight="1" x14ac:dyDescent="0.35">
      <c r="A42" s="69" t="s">
        <v>109</v>
      </c>
      <c r="B42" s="70" t="s">
        <v>110</v>
      </c>
      <c r="C42" s="58">
        <f t="shared" si="3"/>
        <v>761600</v>
      </c>
      <c r="D42" s="121">
        <f>SUM(D43:D43)</f>
        <v>640000</v>
      </c>
      <c r="E42" s="144">
        <f t="shared" si="4"/>
        <v>571200</v>
      </c>
      <c r="F42" s="133">
        <f t="shared" si="5"/>
        <v>480000</v>
      </c>
      <c r="G42" s="59"/>
      <c r="H42" s="60"/>
      <c r="I42" s="60"/>
      <c r="J42" s="60"/>
      <c r="K42" s="60"/>
    </row>
    <row r="43" spans="1:13" s="56" customFormat="1" ht="88.15" customHeight="1" outlineLevel="1" x14ac:dyDescent="0.35">
      <c r="A43" s="62" t="s">
        <v>111</v>
      </c>
      <c r="B43" s="152" t="s">
        <v>112</v>
      </c>
      <c r="C43" s="64">
        <f t="shared" si="3"/>
        <v>761600</v>
      </c>
      <c r="D43" s="122">
        <f>H43*I43</f>
        <v>640000</v>
      </c>
      <c r="E43" s="145">
        <f t="shared" si="4"/>
        <v>571200</v>
      </c>
      <c r="F43" s="134">
        <f t="shared" si="5"/>
        <v>480000</v>
      </c>
      <c r="G43" s="65" t="s">
        <v>49</v>
      </c>
      <c r="H43" s="77">
        <v>1280</v>
      </c>
      <c r="I43" s="91">
        <f>200*2.5</f>
        <v>500</v>
      </c>
      <c r="J43" s="92" t="s">
        <v>90</v>
      </c>
      <c r="K43" s="67">
        <v>2.5</v>
      </c>
    </row>
    <row r="44" spans="1:13" s="56" customFormat="1" ht="26.65" customHeight="1" x14ac:dyDescent="0.35">
      <c r="A44" s="51" t="s">
        <v>113</v>
      </c>
      <c r="B44" s="52" t="s">
        <v>114</v>
      </c>
      <c r="C44" s="43"/>
      <c r="D44" s="126"/>
      <c r="E44" s="149"/>
      <c r="F44" s="138"/>
      <c r="G44" s="59"/>
      <c r="H44" s="60"/>
      <c r="I44" s="60"/>
      <c r="J44" s="60"/>
      <c r="K44" s="60"/>
    </row>
    <row r="45" spans="1:13" s="56" customFormat="1" ht="13.15" thickBot="1" x14ac:dyDescent="0.4">
      <c r="A45" s="79" t="s">
        <v>115</v>
      </c>
      <c r="B45" s="93"/>
      <c r="C45" s="94"/>
      <c r="D45" s="127"/>
      <c r="E45" s="150"/>
      <c r="F45" s="139"/>
      <c r="G45" s="95"/>
      <c r="H45" s="96"/>
      <c r="I45" s="96"/>
      <c r="J45" s="97"/>
      <c r="K45" s="60"/>
    </row>
    <row r="47" spans="1:13" ht="13.15" x14ac:dyDescent="0.4">
      <c r="C47" s="98"/>
      <c r="D47" s="99"/>
      <c r="E47" s="99"/>
      <c r="F47" s="99"/>
    </row>
    <row r="50" spans="3:6" ht="13.15" x14ac:dyDescent="0.4">
      <c r="C50" s="98"/>
      <c r="D50" s="99"/>
      <c r="E50" s="99"/>
      <c r="F50" s="99"/>
    </row>
    <row r="53" spans="3:6" x14ac:dyDescent="0.35">
      <c r="C53" s="100"/>
      <c r="D53" s="101"/>
      <c r="E53" s="101"/>
      <c r="F53" s="101"/>
    </row>
    <row r="55" spans="3:6" x14ac:dyDescent="0.35">
      <c r="C55" s="102"/>
      <c r="D55" s="103"/>
      <c r="E55" s="103"/>
      <c r="F55" s="103"/>
    </row>
  </sheetData>
  <protectedRanges>
    <protectedRange algorithmName="SHA-512" hashValue="9hSAdnFeZ86ZSrN0B1cCt6/MkU1vFs8YoPnvneYSTAlpUa/kUHjeZDct5PauowJtwHoZh/SAUVjXhCNpDPntgA==" saltValue="a6QvswRJIJh7+r59PG5Dbw==" spinCount="100000" sqref="C4 C8:C43" name="SUMMEN SA_2025"/>
    <protectedRange algorithmName="SHA-512" hashValue="9hSAdnFeZ86ZSrN0B1cCt6/MkU1vFs8YoPnvneYSTAlpUa/kUHjeZDct5PauowJtwHoZh/SAUVjXhCNpDPntgA==" saltValue="a6QvswRJIJh7+r59PG5Dbw==" spinCount="100000" sqref="D16 G16" name="SUMMEN SA_2025_3"/>
    <protectedRange algorithmName="SHA-512" hashValue="9hSAdnFeZ86ZSrN0B1cCt6/MkU1vFs8YoPnvneYSTAlpUa/kUHjeZDct5PauowJtwHoZh/SAUVjXhCNpDPntgA==" saltValue="a6QvswRJIJh7+r59PG5Dbw==" spinCount="100000" sqref="G29 D17 G22 G17" name="SUMMEN SA_2025_4"/>
    <protectedRange algorithmName="SHA-512" hashValue="9hSAdnFeZ86ZSrN0B1cCt6/MkU1vFs8YoPnvneYSTAlpUa/kUHjeZDct5PauowJtwHoZh/SAUVjXhCNpDPntgA==" saltValue="a6QvswRJIJh7+r59PG5Dbw==" spinCount="100000" sqref="D22" name="SUMMEN SA_2025_7"/>
    <protectedRange algorithmName="SHA-512" hashValue="9hSAdnFeZ86ZSrN0B1cCt6/MkU1vFs8YoPnvneYSTAlpUa/kUHjeZDct5PauowJtwHoZh/SAUVjXhCNpDPntgA==" saltValue="a6QvswRJIJh7+r59PG5Dbw==" spinCount="100000" sqref="D29" name="SUMMEN SA_2025_8"/>
    <protectedRange algorithmName="SHA-512" hashValue="9hSAdnFeZ86ZSrN0B1cCt6/MkU1vFs8YoPnvneYSTAlpUa/kUHjeZDct5PauowJtwHoZh/SAUVjXhCNpDPntgA==" saltValue="a6QvswRJIJh7+r59PG5Dbw==" spinCount="100000" sqref="D37 G37" name="SUMMEN SA_2025_9"/>
    <protectedRange algorithmName="SHA-512" hashValue="9hSAdnFeZ86ZSrN0B1cCt6/MkU1vFs8YoPnvneYSTAlpUa/kUHjeZDct5PauowJtwHoZh/SAUVjXhCNpDPntgA==" saltValue="a6QvswRJIJh7+r59PG5Dbw==" spinCount="100000" sqref="D38 G38" name="SUMMEN SA_2025_10"/>
    <protectedRange algorithmName="SHA-512" hashValue="9hSAdnFeZ86ZSrN0B1cCt6/MkU1vFs8YoPnvneYSTAlpUa/kUHjeZDct5PauowJtwHoZh/SAUVjXhCNpDPntgA==" saltValue="a6QvswRJIJh7+r59PG5Dbw==" spinCount="100000" sqref="D39 G39" name="SUMMEN SA_2025_11"/>
    <protectedRange algorithmName="SHA-512" hashValue="9hSAdnFeZ86ZSrN0B1cCt6/MkU1vFs8YoPnvneYSTAlpUa/kUHjeZDct5PauowJtwHoZh/SAUVjXhCNpDPntgA==" saltValue="a6QvswRJIJh7+r59PG5Dbw==" spinCount="100000" sqref="D41 G41" name="SUMMEN SA_2025_12"/>
    <protectedRange algorithmName="SHA-512" hashValue="9hSAdnFeZ86ZSrN0B1cCt6/MkU1vFs8YoPnvneYSTAlpUa/kUHjeZDct5PauowJtwHoZh/SAUVjXhCNpDPntgA==" saltValue="a6QvswRJIJh7+r59PG5Dbw==" spinCount="100000" sqref="D9 G9" name="SUMMEN SA_2025_13"/>
    <protectedRange algorithmName="SHA-512" hashValue="9hSAdnFeZ86ZSrN0B1cCt6/MkU1vFs8YoPnvneYSTAlpUa/kUHjeZDct5PauowJtwHoZh/SAUVjXhCNpDPntgA==" saltValue="a6QvswRJIJh7+r59PG5Dbw==" spinCount="100000" sqref="D8 G8" name="SUMMEN SA_2025_14"/>
    <protectedRange algorithmName="SHA-512" hashValue="9hSAdnFeZ86ZSrN0B1cCt6/MkU1vFs8YoPnvneYSTAlpUa/kUHjeZDct5PauowJtwHoZh/SAUVjXhCNpDPntgA==" saltValue="a6QvswRJIJh7+r59PG5Dbw==" spinCount="100000" sqref="D35 G35" name="SUMMEN SA_2025_15"/>
    <protectedRange algorithmName="SHA-512" hashValue="9hSAdnFeZ86ZSrN0B1cCt6/MkU1vFs8YoPnvneYSTAlpUa/kUHjeZDct5PauowJtwHoZh/SAUVjXhCNpDPntgA==" saltValue="a6QvswRJIJh7+r59PG5Dbw==" spinCount="100000" sqref="D4 G4" name="SUMMEN SA_2025_1_1"/>
  </protectedRanges>
  <mergeCells count="2">
    <mergeCell ref="A1:B1"/>
    <mergeCell ref="H3:K3"/>
  </mergeCells>
  <conditionalFormatting sqref="G4 C4:D4">
    <cfRule type="cellIs" dxfId="1" priority="40" operator="greaterThan">
      <formula>0</formula>
    </cfRule>
  </conditionalFormatting>
  <conditionalFormatting sqref="G4 C4:D4">
    <cfRule type="cellIs" dxfId="0" priority="39" operator="lessThan">
      <formula>0</formula>
    </cfRule>
  </conditionalFormatting>
  <pageMargins left="0.7" right="0.7" top="0.78740157500000008" bottom="0.78740157500000008" header="0.3" footer="0.3"/>
  <pageSetup paperSize="9" scale="37" orientation="landscape" r:id="rId1"/>
  <headerFooter>
    <oddFooter>&amp;LVorlagenversion 1.0&amp;C&amp;F&amp;R&amp;D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9"/>
  <sheetViews>
    <sheetView zoomScale="120" zoomScaleNormal="120" workbookViewId="0">
      <selection sqref="A1:B1"/>
    </sheetView>
  </sheetViews>
  <sheetFormatPr baseColWidth="10" defaultColWidth="10.73046875" defaultRowHeight="12.75" x14ac:dyDescent="0.35"/>
  <cols>
    <col min="1" max="1" width="25.73046875" customWidth="1"/>
    <col min="2" max="2" width="33.59765625" bestFit="1" customWidth="1"/>
    <col min="3" max="3" width="68.265625" customWidth="1"/>
    <col min="4" max="4" width="82.86328125" customWidth="1"/>
    <col min="5" max="5" width="17.73046875" bestFit="1" customWidth="1"/>
    <col min="6" max="6" width="15.59765625" bestFit="1" customWidth="1"/>
    <col min="7" max="7" width="50.3984375" customWidth="1"/>
  </cols>
  <sheetData>
    <row r="1" spans="1:4" ht="13.15" x14ac:dyDescent="0.35">
      <c r="A1" s="167" t="s">
        <v>116</v>
      </c>
      <c r="B1" s="164"/>
    </row>
    <row r="2" spans="1:4" ht="19.899999999999999" customHeight="1" x14ac:dyDescent="0.4">
      <c r="B2" s="104"/>
      <c r="C2" s="105"/>
      <c r="D2" s="104"/>
    </row>
    <row r="3" spans="1:4" ht="37.9" customHeight="1" x14ac:dyDescent="0.35">
      <c r="A3" s="106" t="s">
        <v>117</v>
      </c>
      <c r="B3" s="107" t="s">
        <v>118</v>
      </c>
    </row>
    <row r="4" spans="1:4" ht="33" customHeight="1" x14ac:dyDescent="0.35">
      <c r="A4" s="108">
        <v>2026</v>
      </c>
      <c r="B4" s="109">
        <f>Budgetierung_2025!C4*A8</f>
        <v>12990522.60688</v>
      </c>
    </row>
    <row r="5" spans="1:4" ht="40.9" customHeight="1" x14ac:dyDescent="0.35">
      <c r="A5" s="108">
        <v>2027</v>
      </c>
      <c r="B5" s="110">
        <f>B4*A8</f>
        <v>13510143.511155201</v>
      </c>
    </row>
    <row r="6" spans="1:4" ht="40.9" customHeight="1" x14ac:dyDescent="0.35">
      <c r="A6" s="111">
        <v>2028</v>
      </c>
      <c r="B6" s="112">
        <f>B5*A8</f>
        <v>14050549.251601409</v>
      </c>
    </row>
    <row r="7" spans="1:4" ht="40.9" customHeight="1" x14ac:dyDescent="0.35"/>
    <row r="8" spans="1:4" ht="201" customHeight="1" x14ac:dyDescent="0.35">
      <c r="A8" s="113">
        <v>1.04</v>
      </c>
      <c r="B8" s="169" t="s">
        <v>125</v>
      </c>
      <c r="C8" s="169"/>
    </row>
    <row r="9" spans="1:4" ht="52.15" customHeight="1" x14ac:dyDescent="0.35"/>
  </sheetData>
  <mergeCells count="2">
    <mergeCell ref="A1:B1"/>
    <mergeCell ref="B8:C8"/>
  </mergeCells>
  <dataValidations count="1">
    <dataValidation type="list" allowBlank="1" showInputMessage="1" showErrorMessage="1" sqref="D2:G2" xr:uid="{0099008C-00A1-421C-B22C-00CB00840081}">
      <formula1>#REF!</formula1>
    </dataValidation>
  </dataValidations>
  <pageMargins left="0.7" right="0.7" top="0.78740157500000008" bottom="0.78740157500000008" header="0.3" footer="0.3"/>
  <pageSetup paperSize="9" orientation="landscape"/>
  <headerFooter>
    <oddFooter>&amp;LVorlagenversion 1.0&amp;C&amp;F&amp;R&amp;D</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82C27CD3A18AD3458B2D2B1ABE83B1A2" ma:contentTypeVersion="5" ma:contentTypeDescription="Ein neues Dokument erstellen." ma:contentTypeScope="" ma:versionID="9201717ae879bdc08f79209abdd3b940">
  <xsd:schema xmlns:xsd="http://www.w3.org/2001/XMLSchema" xmlns:xs="http://www.w3.org/2001/XMLSchema" xmlns:p="http://schemas.microsoft.com/office/2006/metadata/properties" xmlns:ns2="b720a218-5564-4efa-9035-97acff52564c" targetNamespace="http://schemas.microsoft.com/office/2006/metadata/properties" ma:root="true" ma:fieldsID="99eb4e51c8a49491433cc2c52e050882" ns2:_="">
    <xsd:import namespace="b720a218-5564-4efa-9035-97acff52564c"/>
    <xsd:element name="properties">
      <xsd:complexType>
        <xsd:sequence>
          <xsd:element name="documentManagement">
            <xsd:complexType>
              <xsd:all>
                <xsd:element ref="ns2:Themenverantwortlicher"/>
                <xsd:element ref="ns2:Dokumententyp"/>
                <xsd:element ref="ns2:Bearbeitungsstatus"/>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20a218-5564-4efa-9035-97acff52564c" elementFormDefault="qualified">
    <xsd:import namespace="http://schemas.microsoft.com/office/2006/documentManagement/types"/>
    <xsd:import namespace="http://schemas.microsoft.com/office/infopath/2007/PartnerControls"/>
    <xsd:element name="Themenverantwortlicher" ma:index="8" ma:displayName="Themenverantwortlicher" ma:description="Wer bringt diesen TOP ein?" ma:format="Dropdown" ma:internalName="Themenverantwortlicher">
      <xsd:simpleType>
        <xsd:restriction base="dms:Choice">
          <xsd:enumeration value="Geschäftsstelle"/>
          <xsd:enumeration value="Bund"/>
          <xsd:enumeration value="FITKO"/>
          <xsd:enumeration value="Baden-Württemberg"/>
          <xsd:enumeration value="Bayern"/>
          <xsd:enumeration value="Berlin"/>
          <xsd:enumeration value="Brandenburg"/>
          <xsd:enumeration value="Bremen"/>
          <xsd:enumeration value="Hamburg"/>
          <xsd:enumeration value="Hessen"/>
          <xsd:enumeration value="Mecklenburg-Vorpommern"/>
          <xsd:enumeration value="Niedersachsen"/>
          <xsd:enumeration value="Nordrhein-Westfalen"/>
          <xsd:enumeration value="Rheinland-Pfalz"/>
          <xsd:enumeration value="Saarland"/>
          <xsd:enumeration value="Sachsen"/>
          <xsd:enumeration value="Sachsen-Anhalt"/>
          <xsd:enumeration value="Schleswig-Holstein"/>
          <xsd:enumeration value="Thüringen"/>
          <xsd:enumeration value="Dt. Landkreistag"/>
          <xsd:enumeration value="Dt- Städtetag"/>
          <xsd:enumeration value="Dt. Städte-/Gemeindebund"/>
          <xsd:enumeration value="DSTGB"/>
          <xsd:enumeration value="Sonstiges"/>
        </xsd:restriction>
      </xsd:simpleType>
    </xsd:element>
    <xsd:element name="Dokumententyp" ma:index="9" ma:displayName="Dokumententyp" ma:description="Bitte Typ des Dokuments wählen" ma:format="Dropdown" ma:internalName="Dokumententyp">
      <xsd:simpleType>
        <xsd:restriction base="dms:Choice">
          <xsd:enumeration value="Einladung"/>
          <xsd:enumeration value="Tagesordnung"/>
          <xsd:enumeration value="Steckbrief"/>
          <xsd:enumeration value="Anlage"/>
          <xsd:enumeration value="Entscheidungsniederschrift"/>
          <xsd:enumeration value="Protokoll"/>
          <xsd:enumeration value="Zusammenfassung Steckbriefe"/>
          <xsd:enumeration value="Sonstiges"/>
        </xsd:restriction>
      </xsd:simpleType>
    </xsd:element>
    <xsd:element name="Bearbeitungsstatus" ma:index="10" ma:displayName="Bearbeitungsstatus" ma:default="In Bearbeitung/nicht eingereicht" ma:description="Ist Dokument final/kann durch GS geprüft werden?" ma:format="Dropdown" ma:internalName="Bearbeitungsstatus">
      <xsd:simpleType>
        <xsd:restriction base="dms:Choice">
          <xsd:enumeration value="In Bearbeitung/nicht eingereicht"/>
          <xsd:enumeration value="Final/Einreichung bei GS"/>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okumententyp xmlns="b720a218-5564-4efa-9035-97acff52564c">Anlage</Dokumententyp>
    <Themenverantwortlicher xmlns="b720a218-5564-4efa-9035-97acff52564c">Bund</Themenverantwortlicher>
    <Bearbeitungsstatus xmlns="b720a218-5564-4efa-9035-97acff52564c">Final/Einreichung bei GS</Bearbeitungsstatus>
  </documentManagement>
</p:properties>
</file>

<file path=customXml/itemProps1.xml><?xml version="1.0" encoding="utf-8"?>
<ds:datastoreItem xmlns:ds="http://schemas.openxmlformats.org/officeDocument/2006/customXml" ds:itemID="{C97EE3D1-FB90-4A6D-9F82-3466AEBF599A}"/>
</file>

<file path=customXml/itemProps2.xml><?xml version="1.0" encoding="utf-8"?>
<ds:datastoreItem xmlns:ds="http://schemas.openxmlformats.org/officeDocument/2006/customXml" ds:itemID="{425D4359-B725-42E8-908C-B546775DBB43}"/>
</file>

<file path=customXml/itemProps3.xml><?xml version="1.0" encoding="utf-8"?>
<ds:datastoreItem xmlns:ds="http://schemas.openxmlformats.org/officeDocument/2006/customXml" ds:itemID="{95DDCA4E-8A60-43B9-8E3D-48EAE0E5429B}"/>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1</vt:i4>
      </vt:variant>
    </vt:vector>
  </HeadingPairs>
  <TitlesOfParts>
    <vt:vector size="5" baseType="lpstr">
      <vt:lpstr>Deckblatt</vt:lpstr>
      <vt:lpstr>FITKO Personal</vt:lpstr>
      <vt:lpstr>Budgetierung_2025</vt:lpstr>
      <vt:lpstr>Budgetentwicklung_2026-2028</vt:lpstr>
      <vt:lpstr>Deckblatt!Druckbereich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Strauß, Georg</dc:creator>
  <cp:lastModifiedBy>Churikova, Kateryna</cp:lastModifiedBy>
  <cp:revision>32</cp:revision>
  <dcterms:created xsi:type="dcterms:W3CDTF">2023-08-15T10:05:12Z</dcterms:created>
  <dcterms:modified xsi:type="dcterms:W3CDTF">2024-10-03T11:31:00Z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0x01010082C27CD3A18AD3458B2D2B1ABE83B1A2</vt:lpwstr>
  </property>
</Properties>
</file>